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N:\Repos\OrcaSlicer\doc\print_settings\strength\"/>
    </mc:Choice>
  </mc:AlternateContent>
  <xr:revisionPtr revIDLastSave="0" documentId="13_ncr:1_{F0746496-878A-4475-889F-BAAA76C0EE8B}" xr6:coauthVersionLast="47" xr6:coauthVersionMax="47" xr10:uidLastSave="{00000000-0000-0000-0000-000000000000}"/>
  <bookViews>
    <workbookView xWindow="38280" yWindow="-120" windowWidth="29040" windowHeight="15840" xr2:uid="{F7BCEEB8-8D62-4686-9FA1-C052039D2FF8}"/>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2" i="1" l="1"/>
  <c r="AH3" i="1"/>
  <c r="AH4" i="1"/>
  <c r="AH5" i="1"/>
  <c r="AH6" i="1"/>
  <c r="AH7" i="1"/>
  <c r="AH8" i="1"/>
  <c r="AH9" i="1"/>
  <c r="AH10" i="1"/>
  <c r="AH11" i="1"/>
  <c r="AH12" i="1"/>
  <c r="AH13" i="1"/>
  <c r="AH14" i="1"/>
  <c r="AH15" i="1"/>
  <c r="AH16" i="1"/>
  <c r="AH17" i="1"/>
  <c r="AH18" i="1"/>
  <c r="AH19" i="1"/>
  <c r="AH20" i="1"/>
  <c r="AH21" i="1"/>
  <c r="AH22" i="1"/>
  <c r="AH23" i="1"/>
  <c r="AH24" i="1"/>
  <c r="AH25" i="1"/>
  <c r="AH26" i="1"/>
  <c r="AH27" i="1"/>
  <c r="AH28" i="1"/>
  <c r="AH29" i="1"/>
  <c r="AH30" i="1"/>
  <c r="AH31" i="1"/>
  <c r="AH32" i="1"/>
  <c r="AI12" i="1"/>
  <c r="AI24" i="1"/>
  <c r="AI2" i="1"/>
  <c r="AI3" i="1"/>
  <c r="AI4" i="1"/>
  <c r="AI5" i="1"/>
  <c r="AI6" i="1"/>
  <c r="AI7" i="1"/>
  <c r="AI8" i="1"/>
  <c r="AI9" i="1"/>
  <c r="AI10" i="1"/>
  <c r="AI11" i="1"/>
  <c r="AI13" i="1"/>
  <c r="AI14" i="1"/>
  <c r="AI15" i="1"/>
  <c r="AI16" i="1"/>
  <c r="AI17" i="1"/>
  <c r="AI18" i="1"/>
  <c r="AI19" i="1"/>
  <c r="AI20" i="1"/>
  <c r="AI21" i="1"/>
  <c r="AI22" i="1"/>
  <c r="AI23" i="1"/>
  <c r="AI25" i="1"/>
  <c r="AI26" i="1"/>
  <c r="AI27" i="1"/>
  <c r="AI28" i="1"/>
  <c r="AI29" i="1"/>
  <c r="AI30" i="1"/>
  <c r="AI31" i="1"/>
  <c r="AI32" i="1"/>
  <c r="AP5" i="1"/>
  <c r="AP10" i="1"/>
  <c r="AP11" i="1"/>
  <c r="AP17" i="1"/>
  <c r="AP22" i="1"/>
  <c r="AP23" i="1"/>
  <c r="AP28" i="1"/>
  <c r="AP29" i="1"/>
  <c r="AP13" i="1"/>
  <c r="AP25" i="1"/>
  <c r="AT2" i="1"/>
  <c r="AT3" i="1"/>
  <c r="AT4" i="1"/>
  <c r="AT5" i="1"/>
  <c r="AT6" i="1"/>
  <c r="AT7" i="1"/>
  <c r="AT8" i="1"/>
  <c r="AT9" i="1"/>
  <c r="AT10" i="1"/>
  <c r="AT11" i="1"/>
  <c r="AT12" i="1"/>
  <c r="AT13" i="1"/>
  <c r="AT14" i="1"/>
  <c r="AT15" i="1"/>
  <c r="AT16" i="1"/>
  <c r="AT17" i="1"/>
  <c r="AT18" i="1"/>
  <c r="AT19" i="1"/>
  <c r="AT20" i="1"/>
  <c r="AT21" i="1"/>
  <c r="AT22" i="1"/>
  <c r="AT23" i="1"/>
  <c r="AT24" i="1"/>
  <c r="AT25" i="1"/>
  <c r="AT26" i="1"/>
  <c r="AT27" i="1"/>
  <c r="AT28" i="1"/>
  <c r="AT29" i="1"/>
  <c r="AT30" i="1"/>
  <c r="AT31" i="1"/>
  <c r="AT32" i="1"/>
  <c r="AS2" i="1"/>
  <c r="AS3" i="1"/>
  <c r="AS4" i="1"/>
  <c r="AS5" i="1"/>
  <c r="AS6" i="1"/>
  <c r="AS7" i="1"/>
  <c r="AS8" i="1"/>
  <c r="AS9" i="1"/>
  <c r="AS10" i="1"/>
  <c r="AS11" i="1"/>
  <c r="AS12" i="1"/>
  <c r="AS13" i="1"/>
  <c r="AS14" i="1"/>
  <c r="AS15" i="1"/>
  <c r="AS16" i="1"/>
  <c r="AS17" i="1"/>
  <c r="AS18" i="1"/>
  <c r="AS19" i="1"/>
  <c r="AS20" i="1"/>
  <c r="AS21" i="1"/>
  <c r="AS22" i="1"/>
  <c r="AS23" i="1"/>
  <c r="AS24" i="1"/>
  <c r="AS25" i="1"/>
  <c r="AS26" i="1"/>
  <c r="AS27" i="1"/>
  <c r="AS28" i="1"/>
  <c r="AS29" i="1"/>
  <c r="AS30" i="1"/>
  <c r="AS31" i="1"/>
  <c r="AS32" i="1"/>
  <c r="AR2" i="1"/>
  <c r="AR3" i="1"/>
  <c r="AR4" i="1"/>
  <c r="AR5" i="1"/>
  <c r="AR6" i="1"/>
  <c r="AR7" i="1"/>
  <c r="AR8" i="1"/>
  <c r="AR9" i="1"/>
  <c r="AR10" i="1"/>
  <c r="AR11" i="1"/>
  <c r="AR12" i="1"/>
  <c r="AR13" i="1"/>
  <c r="AR14" i="1"/>
  <c r="AR15" i="1"/>
  <c r="AR16" i="1"/>
  <c r="AR17" i="1"/>
  <c r="AR18" i="1"/>
  <c r="AR19" i="1"/>
  <c r="AR20" i="1"/>
  <c r="AR21" i="1"/>
  <c r="AR22" i="1"/>
  <c r="AR23" i="1"/>
  <c r="AR24" i="1"/>
  <c r="AR25" i="1"/>
  <c r="AR26" i="1"/>
  <c r="AR27" i="1"/>
  <c r="AR28" i="1"/>
  <c r="AR29" i="1"/>
  <c r="AR30" i="1"/>
  <c r="AR31" i="1"/>
  <c r="AR32" i="1"/>
  <c r="AP2" i="1"/>
  <c r="AP3" i="1"/>
  <c r="AP4" i="1"/>
  <c r="AP6" i="1"/>
  <c r="AP7" i="1"/>
  <c r="AP8" i="1"/>
  <c r="AP9" i="1"/>
  <c r="AP14" i="1"/>
  <c r="AP15" i="1"/>
  <c r="AP16" i="1"/>
  <c r="AP18" i="1"/>
  <c r="AP19" i="1"/>
  <c r="AP20" i="1"/>
  <c r="AP21" i="1"/>
  <c r="AP26" i="1"/>
  <c r="AP27" i="1"/>
  <c r="AP30" i="1"/>
  <c r="AP31" i="1"/>
  <c r="AP32" i="1"/>
  <c r="AQ2" i="1"/>
  <c r="AQ3" i="1"/>
  <c r="AQ4" i="1"/>
  <c r="AQ5" i="1"/>
  <c r="AQ6" i="1"/>
  <c r="AQ7" i="1"/>
  <c r="AQ8" i="1"/>
  <c r="AQ9" i="1"/>
  <c r="AQ10" i="1"/>
  <c r="AQ11" i="1"/>
  <c r="AQ12" i="1"/>
  <c r="AQ13" i="1"/>
  <c r="AQ14" i="1"/>
  <c r="AQ15" i="1"/>
  <c r="AQ16" i="1"/>
  <c r="AQ17" i="1"/>
  <c r="AQ18" i="1"/>
  <c r="AQ19" i="1"/>
  <c r="AQ20" i="1"/>
  <c r="AQ21" i="1"/>
  <c r="AQ22" i="1"/>
  <c r="AQ23" i="1"/>
  <c r="AQ24" i="1"/>
  <c r="AQ25" i="1"/>
  <c r="AQ26" i="1"/>
  <c r="AQ27" i="1"/>
  <c r="AQ28" i="1"/>
  <c r="AQ29" i="1"/>
  <c r="AQ30" i="1"/>
  <c r="AQ31" i="1"/>
  <c r="AQ32" i="1"/>
  <c r="AO2" i="1"/>
  <c r="AO3" i="1"/>
  <c r="AO4" i="1"/>
  <c r="AO5" i="1"/>
  <c r="AO6" i="1"/>
  <c r="AO7" i="1"/>
  <c r="AO8" i="1"/>
  <c r="AO9" i="1"/>
  <c r="AO10" i="1"/>
  <c r="AO11" i="1"/>
  <c r="AO12" i="1"/>
  <c r="AO13" i="1"/>
  <c r="AO14" i="1"/>
  <c r="AO15" i="1"/>
  <c r="AO16" i="1"/>
  <c r="AO17" i="1"/>
  <c r="AO18" i="1"/>
  <c r="AO19" i="1"/>
  <c r="AO20" i="1"/>
  <c r="AO21" i="1"/>
  <c r="AO22" i="1"/>
  <c r="AO23" i="1"/>
  <c r="AO24" i="1"/>
  <c r="AO25" i="1"/>
  <c r="AO26" i="1"/>
  <c r="AO27" i="1"/>
  <c r="AO28" i="1"/>
  <c r="AO29" i="1"/>
  <c r="AO30" i="1"/>
  <c r="AO31" i="1"/>
  <c r="AO32" i="1"/>
  <c r="AN2" i="1"/>
  <c r="AN3" i="1"/>
  <c r="AN4" i="1"/>
  <c r="AN5" i="1"/>
  <c r="AN6" i="1"/>
  <c r="AN7" i="1"/>
  <c r="AN8" i="1"/>
  <c r="AN9" i="1"/>
  <c r="AN10" i="1"/>
  <c r="AN11" i="1"/>
  <c r="AN12" i="1"/>
  <c r="AN13" i="1"/>
  <c r="AN14" i="1"/>
  <c r="AN15" i="1"/>
  <c r="AN16" i="1"/>
  <c r="AN17" i="1"/>
  <c r="AN18" i="1"/>
  <c r="AN19" i="1"/>
  <c r="AN20" i="1"/>
  <c r="AN21" i="1"/>
  <c r="AN22" i="1"/>
  <c r="AN23" i="1"/>
  <c r="AN24" i="1"/>
  <c r="AN25" i="1"/>
  <c r="AN26" i="1"/>
  <c r="AN27" i="1"/>
  <c r="AN28" i="1"/>
  <c r="AN29" i="1"/>
  <c r="AN30" i="1"/>
  <c r="AN31" i="1"/>
  <c r="AN32" i="1"/>
  <c r="V32" i="1"/>
  <c r="W32" i="1" s="1"/>
  <c r="V31" i="1"/>
  <c r="W31" i="1" s="1"/>
  <c r="V30" i="1"/>
  <c r="W30" i="1" s="1"/>
  <c r="V29" i="1"/>
  <c r="V28" i="1"/>
  <c r="W28" i="1" s="1"/>
  <c r="V27" i="1"/>
  <c r="V26" i="1"/>
  <c r="V25" i="1"/>
  <c r="V24" i="1"/>
  <c r="W24" i="1" s="1"/>
  <c r="V23" i="1"/>
  <c r="W23" i="1" s="1"/>
  <c r="V22" i="1"/>
  <c r="W22" i="1" s="1"/>
  <c r="V21" i="1"/>
  <c r="W21" i="1" s="1"/>
  <c r="V20" i="1"/>
  <c r="W20" i="1" s="1"/>
  <c r="V19" i="1"/>
  <c r="V18" i="1"/>
  <c r="V17" i="1"/>
  <c r="V16" i="1"/>
  <c r="W16" i="1" s="1"/>
  <c r="V15" i="1"/>
  <c r="V14" i="1"/>
  <c r="V13" i="1"/>
  <c r="V12" i="1"/>
  <c r="V11" i="1"/>
  <c r="W11" i="1" s="1"/>
  <c r="V10" i="1"/>
  <c r="W10" i="1" s="1"/>
  <c r="V9" i="1"/>
  <c r="W9" i="1" s="1"/>
  <c r="V8" i="1"/>
  <c r="W8" i="1" s="1"/>
  <c r="V7" i="1"/>
  <c r="W7" i="1" s="1"/>
  <c r="V6" i="1"/>
  <c r="V5" i="1"/>
  <c r="V4" i="1"/>
  <c r="W4" i="1" s="1"/>
  <c r="V3" i="1"/>
  <c r="W3" i="1" s="1"/>
  <c r="V2" i="1"/>
  <c r="W2" i="1" s="1"/>
  <c r="AD2" i="1"/>
  <c r="AG2" i="1" s="1"/>
  <c r="AD3" i="1"/>
  <c r="AG3" i="1" s="1"/>
  <c r="AD4" i="1"/>
  <c r="AG4" i="1" s="1"/>
  <c r="AD5" i="1"/>
  <c r="AG5" i="1" s="1"/>
  <c r="AD6" i="1"/>
  <c r="AG6" i="1" s="1"/>
  <c r="AD7" i="1"/>
  <c r="AG7" i="1" s="1"/>
  <c r="AD8" i="1"/>
  <c r="AG8" i="1" s="1"/>
  <c r="AD9" i="1"/>
  <c r="AG9" i="1" s="1"/>
  <c r="AD10" i="1"/>
  <c r="AG10" i="1" s="1"/>
  <c r="AD11" i="1"/>
  <c r="AG11" i="1" s="1"/>
  <c r="AD12" i="1"/>
  <c r="AG12" i="1" s="1"/>
  <c r="AD13" i="1"/>
  <c r="AG13" i="1" s="1"/>
  <c r="AD14" i="1"/>
  <c r="AG14" i="1" s="1"/>
  <c r="AD15" i="1"/>
  <c r="AG15" i="1" s="1"/>
  <c r="AD16" i="1"/>
  <c r="AG16" i="1" s="1"/>
  <c r="AD17" i="1"/>
  <c r="AG17" i="1" s="1"/>
  <c r="AD18" i="1"/>
  <c r="AG18" i="1" s="1"/>
  <c r="AD19" i="1"/>
  <c r="AG19" i="1" s="1"/>
  <c r="AD20" i="1"/>
  <c r="AG20" i="1" s="1"/>
  <c r="AD21" i="1"/>
  <c r="AG21" i="1" s="1"/>
  <c r="AD22" i="1"/>
  <c r="AG22" i="1" s="1"/>
  <c r="AD23" i="1"/>
  <c r="AG23" i="1" s="1"/>
  <c r="AD24" i="1"/>
  <c r="AG24" i="1" s="1"/>
  <c r="AD25" i="1"/>
  <c r="AG25" i="1" s="1"/>
  <c r="AD26" i="1"/>
  <c r="AG26" i="1" s="1"/>
  <c r="AD27" i="1"/>
  <c r="AG27" i="1" s="1"/>
  <c r="AD28" i="1"/>
  <c r="AG28" i="1" s="1"/>
  <c r="AD29" i="1"/>
  <c r="AG29" i="1" s="1"/>
  <c r="AD30" i="1"/>
  <c r="AG30" i="1" s="1"/>
  <c r="AD31" i="1"/>
  <c r="AG31" i="1" s="1"/>
  <c r="AD32" i="1"/>
  <c r="AG32" i="1" s="1"/>
  <c r="AE2" i="1"/>
  <c r="AF2" i="1" s="1"/>
  <c r="AE3" i="1"/>
  <c r="AF3" i="1" s="1"/>
  <c r="AE4" i="1"/>
  <c r="AF4" i="1" s="1"/>
  <c r="AE5" i="1"/>
  <c r="AF5" i="1" s="1"/>
  <c r="AE6" i="1"/>
  <c r="AF6" i="1" s="1"/>
  <c r="AE7" i="1"/>
  <c r="AF7" i="1" s="1"/>
  <c r="AE8" i="1"/>
  <c r="AF8" i="1" s="1"/>
  <c r="AE9" i="1"/>
  <c r="AF9" i="1" s="1"/>
  <c r="AE10" i="1"/>
  <c r="AF10" i="1" s="1"/>
  <c r="AE11" i="1"/>
  <c r="AF11" i="1" s="1"/>
  <c r="AE12" i="1"/>
  <c r="AF12" i="1" s="1"/>
  <c r="AE13" i="1"/>
  <c r="AF13" i="1" s="1"/>
  <c r="AE14" i="1"/>
  <c r="AF14" i="1" s="1"/>
  <c r="AE15" i="1"/>
  <c r="AF15" i="1" s="1"/>
  <c r="AE16" i="1"/>
  <c r="AF16" i="1" s="1"/>
  <c r="AE17" i="1"/>
  <c r="AF17" i="1" s="1"/>
  <c r="AE18" i="1"/>
  <c r="AF18" i="1" s="1"/>
  <c r="AE19" i="1"/>
  <c r="AF19" i="1" s="1"/>
  <c r="AE20" i="1"/>
  <c r="AF20" i="1" s="1"/>
  <c r="AE21" i="1"/>
  <c r="AF21" i="1" s="1"/>
  <c r="AE22" i="1"/>
  <c r="AF22" i="1" s="1"/>
  <c r="AE23" i="1"/>
  <c r="AF23" i="1" s="1"/>
  <c r="AE24" i="1"/>
  <c r="AF24" i="1" s="1"/>
  <c r="AE26" i="1"/>
  <c r="AF26" i="1" s="1"/>
  <c r="AE27" i="1"/>
  <c r="AF27" i="1" s="1"/>
  <c r="AE28" i="1"/>
  <c r="AF28" i="1" s="1"/>
  <c r="AE29" i="1"/>
  <c r="AF29" i="1" s="1"/>
  <c r="AE25" i="1"/>
  <c r="AF25" i="1" s="1"/>
  <c r="O24" i="1"/>
  <c r="Q24" i="1"/>
  <c r="X24" i="1"/>
  <c r="AJ24" i="1"/>
  <c r="AK24" i="1"/>
  <c r="AL24" i="1"/>
  <c r="AF30" i="1"/>
  <c r="AF31" i="1"/>
  <c r="AF32" i="1"/>
  <c r="AL26" i="1"/>
  <c r="AL4" i="1"/>
  <c r="AL10" i="1"/>
  <c r="AL21" i="1"/>
  <c r="AL9" i="1"/>
  <c r="AL13" i="1"/>
  <c r="AL11" i="1"/>
  <c r="AL12" i="1"/>
  <c r="AL25" i="1"/>
  <c r="AL23" i="1"/>
  <c r="AL18" i="1"/>
  <c r="AL14" i="1"/>
  <c r="AL2" i="1"/>
  <c r="AL3" i="1"/>
  <c r="AL5" i="1"/>
  <c r="AL20" i="1"/>
  <c r="AL19" i="1"/>
  <c r="AL27" i="1"/>
  <c r="AL28" i="1"/>
  <c r="AL29" i="1"/>
  <c r="AL16" i="1"/>
  <c r="AL17" i="1"/>
  <c r="AL22" i="1"/>
  <c r="AL15" i="1"/>
  <c r="AL6" i="1"/>
  <c r="AL7" i="1"/>
  <c r="AL8" i="1"/>
  <c r="AL30" i="1"/>
  <c r="AL31" i="1"/>
  <c r="AL32" i="1"/>
  <c r="AK26" i="1"/>
  <c r="AK4" i="1"/>
  <c r="AK10" i="1"/>
  <c r="AK21" i="1"/>
  <c r="AK9" i="1"/>
  <c r="AK13" i="1"/>
  <c r="AK11" i="1"/>
  <c r="AK12" i="1"/>
  <c r="AK25" i="1"/>
  <c r="AK23" i="1"/>
  <c r="AK18" i="1"/>
  <c r="AK14" i="1"/>
  <c r="AK2" i="1"/>
  <c r="AK3" i="1"/>
  <c r="AK5" i="1"/>
  <c r="AK20" i="1"/>
  <c r="AK19" i="1"/>
  <c r="AK27" i="1"/>
  <c r="AK28" i="1"/>
  <c r="AK29" i="1"/>
  <c r="AK16" i="1"/>
  <c r="AK17" i="1"/>
  <c r="AK22" i="1"/>
  <c r="AK15" i="1"/>
  <c r="AK6" i="1"/>
  <c r="AK7" i="1"/>
  <c r="AK8" i="1"/>
  <c r="AK30" i="1"/>
  <c r="AK31" i="1"/>
  <c r="AK32" i="1"/>
  <c r="AJ26" i="1"/>
  <c r="AJ4" i="1"/>
  <c r="AJ10" i="1"/>
  <c r="AJ21" i="1"/>
  <c r="AJ9" i="1"/>
  <c r="AJ13" i="1"/>
  <c r="AJ11" i="1"/>
  <c r="AJ12" i="1"/>
  <c r="AJ25" i="1"/>
  <c r="AJ23" i="1"/>
  <c r="AJ18" i="1"/>
  <c r="AJ14" i="1"/>
  <c r="AJ2" i="1"/>
  <c r="AJ3" i="1"/>
  <c r="AJ5" i="1"/>
  <c r="AJ20" i="1"/>
  <c r="AJ19" i="1"/>
  <c r="AJ27" i="1"/>
  <c r="AJ28" i="1"/>
  <c r="AJ29" i="1"/>
  <c r="AJ16" i="1"/>
  <c r="AJ17" i="1"/>
  <c r="AJ22" i="1"/>
  <c r="AJ15" i="1"/>
  <c r="AJ6" i="1"/>
  <c r="AJ7" i="1"/>
  <c r="AJ8" i="1"/>
  <c r="AJ30" i="1"/>
  <c r="AJ31" i="1"/>
  <c r="AJ32" i="1"/>
  <c r="O30" i="1"/>
  <c r="Q30" i="1"/>
  <c r="X30" i="1"/>
  <c r="AA30" i="1" s="1"/>
  <c r="O31" i="1"/>
  <c r="Q31" i="1"/>
  <c r="X31" i="1"/>
  <c r="AA31" i="1" s="1"/>
  <c r="O32" i="1"/>
  <c r="Q32" i="1"/>
  <c r="X32" i="1"/>
  <c r="AA32" i="1" s="1"/>
  <c r="O3" i="1"/>
  <c r="Q3" i="1"/>
  <c r="X3" i="1"/>
  <c r="AA3" i="1" s="1"/>
  <c r="O2" i="1"/>
  <c r="Q2" i="1"/>
  <c r="X2" i="1"/>
  <c r="AA2" i="1" s="1"/>
  <c r="O8" i="1"/>
  <c r="Q8" i="1"/>
  <c r="X8" i="1"/>
  <c r="O7" i="1"/>
  <c r="Q7" i="1"/>
  <c r="X7" i="1"/>
  <c r="O6" i="1"/>
  <c r="Q6" i="1"/>
  <c r="W6" i="1"/>
  <c r="X6" i="1"/>
  <c r="AA6" i="1" s="1"/>
  <c r="Q26" i="1"/>
  <c r="Q4" i="1"/>
  <c r="Q10" i="1"/>
  <c r="Q21" i="1"/>
  <c r="Q9" i="1"/>
  <c r="Q13" i="1"/>
  <c r="Q11" i="1"/>
  <c r="Q12" i="1"/>
  <c r="Q25" i="1"/>
  <c r="Q23" i="1"/>
  <c r="Q18" i="1"/>
  <c r="Q14" i="1"/>
  <c r="Q5" i="1"/>
  <c r="Q20" i="1"/>
  <c r="Q19" i="1"/>
  <c r="Q27" i="1"/>
  <c r="Q28" i="1"/>
  <c r="Q29" i="1"/>
  <c r="Q16" i="1"/>
  <c r="Q17" i="1"/>
  <c r="Q22" i="1"/>
  <c r="Q15" i="1"/>
  <c r="O26" i="1"/>
  <c r="O4" i="1"/>
  <c r="O10" i="1"/>
  <c r="O21" i="1"/>
  <c r="O9" i="1"/>
  <c r="O13" i="1"/>
  <c r="O11" i="1"/>
  <c r="O12" i="1"/>
  <c r="O25" i="1"/>
  <c r="O23" i="1"/>
  <c r="O18" i="1"/>
  <c r="O14" i="1"/>
  <c r="O5" i="1"/>
  <c r="O20" i="1"/>
  <c r="O19" i="1"/>
  <c r="O27" i="1"/>
  <c r="O28" i="1"/>
  <c r="O29" i="1"/>
  <c r="O16" i="1"/>
  <c r="O17" i="1"/>
  <c r="O22" i="1"/>
  <c r="O15" i="1"/>
  <c r="W13" i="1"/>
  <c r="W12" i="1"/>
  <c r="W25" i="1"/>
  <c r="W18" i="1"/>
  <c r="W14" i="1"/>
  <c r="W5" i="1"/>
  <c r="W19" i="1"/>
  <c r="W27" i="1"/>
  <c r="W29" i="1"/>
  <c r="W17" i="1"/>
  <c r="W15" i="1"/>
  <c r="W26" i="1"/>
  <c r="X20" i="1"/>
  <c r="X26" i="1"/>
  <c r="AA26" i="1" s="1"/>
  <c r="X4" i="1"/>
  <c r="AA4" i="1" s="1"/>
  <c r="X10" i="1"/>
  <c r="AA10" i="1" s="1"/>
  <c r="X21" i="1"/>
  <c r="AA21" i="1" s="1"/>
  <c r="X9" i="1"/>
  <c r="AA9" i="1" s="1"/>
  <c r="X13" i="1"/>
  <c r="AA13" i="1" s="1"/>
  <c r="X11" i="1"/>
  <c r="AA11" i="1" s="1"/>
  <c r="X12" i="1"/>
  <c r="AA12" i="1" s="1"/>
  <c r="X25" i="1"/>
  <c r="AA25" i="1" s="1"/>
  <c r="X23" i="1"/>
  <c r="AA23" i="1" s="1"/>
  <c r="X18" i="1"/>
  <c r="AA18" i="1" s="1"/>
  <c r="X14" i="1"/>
  <c r="AA14" i="1" s="1"/>
  <c r="X5" i="1"/>
  <c r="AA5" i="1" s="1"/>
  <c r="X19" i="1"/>
  <c r="AA19" i="1" s="1"/>
  <c r="X27" i="1"/>
  <c r="AA27" i="1" s="1"/>
  <c r="X28" i="1"/>
  <c r="AA28" i="1" s="1"/>
  <c r="X29" i="1"/>
  <c r="AA29" i="1" s="1"/>
  <c r="X16" i="1"/>
  <c r="AA16" i="1" s="1"/>
  <c r="X17" i="1"/>
  <c r="AA17" i="1" s="1"/>
  <c r="X22" i="1"/>
  <c r="AA22" i="1" s="1"/>
  <c r="X15" i="1"/>
  <c r="AA15" i="1" s="1"/>
  <c r="AP24" i="1" l="1"/>
  <c r="AP12" i="1"/>
  <c r="Y24" i="1"/>
  <c r="Z24" i="1" s="1"/>
  <c r="AA24" i="1"/>
  <c r="Y30" i="1"/>
  <c r="Z30" i="1" s="1"/>
  <c r="Y31" i="1"/>
  <c r="Z31" i="1" s="1"/>
  <c r="Y32" i="1"/>
  <c r="Z32" i="1" s="1"/>
  <c r="Y3" i="1"/>
  <c r="Z3" i="1" s="1"/>
  <c r="Y2" i="1"/>
  <c r="Z2" i="1" s="1"/>
  <c r="Y20" i="1"/>
  <c r="Y28" i="1"/>
  <c r="Y21" i="1"/>
  <c r="Y15" i="1"/>
  <c r="Y29" i="1"/>
  <c r="Y13" i="1"/>
  <c r="Y4" i="1"/>
  <c r="Y9" i="1"/>
  <c r="Y19" i="1"/>
  <c r="Y10" i="1"/>
  <c r="Y26" i="1"/>
  <c r="Y6" i="1"/>
  <c r="Z6" i="1" s="1"/>
  <c r="Y18" i="1"/>
  <c r="Y23" i="1"/>
  <c r="Y7" i="1"/>
  <c r="Z7" i="1" s="1"/>
  <c r="Y22" i="1"/>
  <c r="Y25" i="1"/>
  <c r="Y5" i="1"/>
  <c r="Y17" i="1"/>
  <c r="Y12" i="1"/>
  <c r="Y8" i="1"/>
  <c r="Z8" i="1" s="1"/>
  <c r="Y14" i="1"/>
  <c r="Y16" i="1"/>
  <c r="Y11" i="1"/>
  <c r="Y27" i="1"/>
  <c r="AA8" i="1"/>
  <c r="AA7" i="1"/>
  <c r="AA20" i="1"/>
  <c r="AB24" i="1" l="1"/>
  <c r="AC24" i="1" s="1"/>
  <c r="AB7" i="1"/>
  <c r="AC7" i="1" s="1"/>
  <c r="AB31" i="1"/>
  <c r="AC31" i="1" s="1"/>
  <c r="AB30" i="1"/>
  <c r="AC30" i="1" s="1"/>
  <c r="AB32" i="1"/>
  <c r="AC32" i="1" s="1"/>
  <c r="AB3" i="1"/>
  <c r="AC3" i="1" s="1"/>
  <c r="AB16" i="1"/>
  <c r="AC16" i="1" s="1"/>
  <c r="AB2" i="1"/>
  <c r="AC2" i="1" s="1"/>
  <c r="AB9" i="1"/>
  <c r="AC9" i="1" s="1"/>
  <c r="AB20" i="1"/>
  <c r="AC20" i="1" s="1"/>
  <c r="AB29" i="1"/>
  <c r="AC29" i="1" s="1"/>
  <c r="AB8" i="1"/>
  <c r="AC8" i="1" s="1"/>
  <c r="AB6" i="1"/>
  <c r="AC6" i="1" s="1"/>
  <c r="AB22" i="1"/>
  <c r="AC22" i="1" s="1"/>
  <c r="AB11" i="1"/>
  <c r="AC11" i="1" s="1"/>
  <c r="AB23" i="1"/>
  <c r="AC23" i="1" s="1"/>
  <c r="AB12" i="1"/>
  <c r="AC12" i="1" s="1"/>
  <c r="AB18" i="1"/>
  <c r="AC18" i="1" s="1"/>
  <c r="AB25" i="1"/>
  <c r="AC25" i="1" s="1"/>
  <c r="AB26" i="1"/>
  <c r="AC26" i="1" s="1"/>
  <c r="AB15" i="1"/>
  <c r="AC15" i="1" s="1"/>
  <c r="AB4" i="1"/>
  <c r="AC4" i="1" s="1"/>
  <c r="AB14" i="1"/>
  <c r="AC14" i="1" s="1"/>
  <c r="AB5" i="1"/>
  <c r="AC5" i="1" s="1"/>
  <c r="AB10" i="1"/>
  <c r="AC10" i="1" s="1"/>
  <c r="AB19" i="1"/>
  <c r="AC19" i="1" s="1"/>
  <c r="AB28" i="1"/>
  <c r="AC28" i="1" s="1"/>
  <c r="AB27" i="1"/>
  <c r="AC27" i="1" s="1"/>
  <c r="AB13" i="1"/>
  <c r="AC13" i="1" s="1"/>
  <c r="AB21" i="1"/>
  <c r="AC21" i="1" s="1"/>
  <c r="AB17" i="1"/>
  <c r="AC17" i="1" s="1"/>
  <c r="Z28" i="1"/>
  <c r="Z25" i="1"/>
  <c r="Z21" i="1"/>
  <c r="Z13" i="1"/>
  <c r="Z29" i="1"/>
  <c r="Z22" i="1"/>
  <c r="Z5" i="1"/>
  <c r="Z20" i="1"/>
  <c r="Z4" i="1"/>
  <c r="Z23" i="1"/>
  <c r="Z19" i="1"/>
  <c r="Z11" i="1"/>
  <c r="Z15" i="1"/>
  <c r="Z16" i="1"/>
  <c r="Z18" i="1"/>
  <c r="Z14" i="1"/>
  <c r="Z10" i="1"/>
  <c r="Z26" i="1"/>
  <c r="Z27" i="1"/>
  <c r="Z12" i="1"/>
  <c r="Z9" i="1"/>
  <c r="Z17" i="1"/>
</calcChain>
</file>

<file path=xl/sharedStrings.xml><?xml version="1.0" encoding="utf-8"?>
<sst xmlns="http://schemas.openxmlformats.org/spreadsheetml/2006/main" count="245" uniqueCount="194">
  <si>
    <t>Concentric</t>
  </si>
  <si>
    <t>Rectilinear</t>
  </si>
  <si>
    <t>Grid</t>
  </si>
  <si>
    <t>Line</t>
  </si>
  <si>
    <t>Cubic</t>
  </si>
  <si>
    <t>Triangles</t>
  </si>
  <si>
    <t>Tri-hexagon</t>
  </si>
  <si>
    <t>Gyroid</t>
  </si>
  <si>
    <t>TPMS-D</t>
  </si>
  <si>
    <t>Honeycomb</t>
  </si>
  <si>
    <t>Adaptive Cubic</t>
  </si>
  <si>
    <t>Aligned Rectilinear</t>
  </si>
  <si>
    <t>3D Honeycomb</t>
  </si>
  <si>
    <t>Hilbert Curve</t>
  </si>
  <si>
    <t>Archimedean Chords</t>
  </si>
  <si>
    <t>Octagram Spiral</t>
  </si>
  <si>
    <t>Support Cubic</t>
  </si>
  <si>
    <t>Lightning</t>
  </si>
  <si>
    <t>Cross Hatch</t>
  </si>
  <si>
    <t>min</t>
  </si>
  <si>
    <t>Material Usage</t>
  </si>
  <si>
    <t>High</t>
  </si>
  <si>
    <t>Low</t>
  </si>
  <si>
    <t>Normal</t>
  </si>
  <si>
    <t>Normal-Low</t>
  </si>
  <si>
    <t>Normal-High</t>
  </si>
  <si>
    <t>DensityCalc</t>
  </si>
  <si>
    <t>X-Y Strength</t>
  </si>
  <si>
    <t>Z Strength</t>
  </si>
  <si>
    <t>hs</t>
  </si>
  <si>
    <t>g</t>
  </si>
  <si>
    <t>Primitive Cube</t>
  </si>
  <si>
    <t>Layer Height</t>
  </si>
  <si>
    <t>Infill Density</t>
  </si>
  <si>
    <t>Anchor</t>
  </si>
  <si>
    <t>0.2mm</t>
  </si>
  <si>
    <t>Off</t>
  </si>
  <si>
    <t>ABS Density</t>
  </si>
  <si>
    <t>Param</t>
  </si>
  <si>
    <t>Value</t>
  </si>
  <si>
    <t>Desc</t>
  </si>
  <si>
    <t>Quarter Cubic</t>
  </si>
  <si>
    <t>Name</t>
  </si>
  <si>
    <t>N</t>
  </si>
  <si>
    <t>XY-N</t>
  </si>
  <si>
    <t>Z-N</t>
  </si>
  <si>
    <t>Total Time</t>
  </si>
  <si>
    <t>g/t</t>
  </si>
  <si>
    <t>100mm x 100mm x 100mm</t>
  </si>
  <si>
    <t>Flor Ratio</t>
  </si>
  <si>
    <t>Printed</t>
  </si>
  <si>
    <t>Only Infill</t>
  </si>
  <si>
    <t>Infill Combination</t>
  </si>
  <si>
    <t>Unknown</t>
  </si>
  <si>
    <t>Fills the area with progressively smaller versions of the outer contour, creating a concentric pattern. Ideal for 100% infill or flexible prints.</t>
  </si>
  <si>
    <t>Two-layer pattern of perpendicular lines, forming a grid. Overlapping points may cause noise or artifacts.</t>
  </si>
  <si>
    <t>Similar to [rectilinear](#rectilinear), but each line is slightly rotated to improve print speed.</t>
  </si>
  <si>
    <t>3D cube pattern with corners facing down, distributing force in all directions. Triangles in the horizontal plane provide good X-Y strength.</t>
  </si>
  <si>
    <t>Triangle-based grid, offering strong X-Y strength but with triple overlaps at intersections.</t>
  </si>
  <si>
    <t>Similar to the [triangles](#triangles) pattern but offset to prevent triple overlaps at intersections. This design combines triangles and hexagons, providing excellent X-Y strength.</t>
  </si>
  <si>
    <t>Hexagonal pattern balancing strength and material use. Double walls in each hexagon increase material consumption.</t>
  </si>
  <si>
    <t>[Cubic](#cubic) pattern with adaptive density: denser near walls, sparser in the center. Saves material and time while maintaining strength, ideal for large prints.</t>
  </si>
  <si>
    <t>Parallel lines spaced by the infill spacing, each layer printed in the same direction as the previous layer. Good horizontal strength perpendicular to the lines, but terrible in parallel direction.
Recommended with layer anchoring to improve not perpendicular strength.</t>
  </si>
  <si>
    <t>Spiral pattern that fills the area with concentric arcs, creating a smooth and continuous infill. Can be filled with resin thanks to its interconnected hollow structure, which allows the resin to flow through it and cure properly.</t>
  </si>
  <si>
    <t>Support |Cubic is a variation of the [Cubic](#cubic) infill pattern that is specifically designed for support top layers. Will use more material than Lightning infill but will provide better strength. Nevertheless, it is still a low-density infill pattern.</t>
  </si>
  <si>
    <t>Ultra-fast, ultra-low material infill. Designed for speed and efficiency, ideal for quick prints or non-structural prototypes.</t>
  </si>
  <si>
    <t>[Cubic](#cubic) pattern with extra internal divisions, improving X-Y strength.</t>
  </si>
  <si>
    <t>Material/Time</t>
  </si>
  <si>
    <t>Ultra-Low</t>
  </si>
  <si>
    <t>Extra-Low</t>
  </si>
  <si>
    <t>Extra-High</t>
  </si>
  <si>
    <t>Ultra-High</t>
  </si>
  <si>
    <t>Max %</t>
  </si>
  <si>
    <t>% Effective</t>
  </si>
  <si>
    <t>g/t prom</t>
  </si>
  <si>
    <t>t prom</t>
  </si>
  <si>
    <t xml:space="preserve"> % of  total infill volume</t>
  </si>
  <si>
    <t>Same as [Cubic](#cubic) but reduced in the center</t>
  </si>
  <si>
    <t>% of layer before top shell layers</t>
  </si>
  <si>
    <t>MD</t>
  </si>
  <si>
    <t>Zig Zag</t>
  </si>
  <si>
    <t>Locked Zag</t>
  </si>
  <si>
    <t>Same as [Zig Zag](#zig-zag) but increasing near walls</t>
  </si>
  <si>
    <t>Print Time</t>
  </si>
  <si>
    <t>Pattern</t>
  </si>
  <si>
    <t>Cross Zag</t>
  </si>
  <si>
    <t>Parallel lines spaced according to infill density. Each layer is printed perpendicular to the previous, resulting in low vertical bonding. Consider using new [Zig Zag](#zig-zag) infill instead.</t>
  </si>
  <si>
    <t>Low-strength pattern with good flexibility. You can adjust **Angle 1** and **Angle 2** to optimize the infill for your specific model. Each angle adjusts the plane of each layer generated by the pattern. 0° is vertical.</t>
  </si>
  <si>
    <t>Mathematical, isotropic surface providing equal strength in all directions. Excellent for strong, flexible prints and resin filling due to its interconnected structure. This pattern may require more time to slice because of all the points needed to generate each curve. If your model has complex geometry, consider using a simpler infill pattern like [TPMS-D](#tpms-d) or [Cross Hatch](#cross-hatch).</t>
  </si>
  <si>
    <t>This infill tries to generate a printable honeycomb structure by printing squares and octagons maintaining a vertical angle high enough to maintain contact with the previous layer.</t>
  </si>
  <si>
    <t>Similar to [Gyroid](#gyroid) but with linear patterns, creating weak points at internal corners.
Easier to slice but consider using [TPMS-D](#tpms-d) or [Gyroid](#gyroid) for better strength and flexibility.</t>
  </si>
  <si>
    <t>Similar to [rectilinear](#rectilinear) with consistent pattern between layers. Allows you to add a Symmetric infill Y axis for models with two symmetric parts.</t>
  </si>
  <si>
    <t>Similar to [Zig Zag](#zig-zag) but displacing each layer with Infill shift step parameter.</t>
  </si>
  <si>
    <t>Adaptive version of [Zig Zag](#zig-zag) adding an external skin texture to interlock layers and a low material skeleton.</t>
  </si>
  <si>
    <t>Triply Periodic Minimal Surface (Schwarz Diamond). Hybrid between [Cross Hatch](#cross-hatch) and [Gyroid](#gyroid), combining rigidity and smooth transitions. Isotropic and strong in all directions. This geometry is faster to slice than Gyroid, but slower than Cross Hatch.</t>
  </si>
  <si>
    <t>ipConcentric</t>
  </si>
  <si>
    <t>ipRectilinear</t>
  </si>
  <si>
    <t>ipGrid</t>
  </si>
  <si>
    <t>ipLine</t>
  </si>
  <si>
    <t>ipCubic</t>
  </si>
  <si>
    <t>ipTriangles</t>
  </si>
  <si>
    <t>ipStars</t>
  </si>
  <si>
    <t>ipGyroid</t>
  </si>
  <si>
    <t>ipTpmsD</t>
  </si>
  <si>
    <t>ipHoneycomb</t>
  </si>
  <si>
    <t>ipAdaptiveCubic</t>
  </si>
  <si>
    <t>ipMonotonic</t>
  </si>
  <si>
    <t>ipMonotonicLine</t>
  </si>
  <si>
    <t>ipAlignedRectilinear</t>
  </si>
  <si>
    <t>ip3DHoneycomb</t>
  </si>
  <si>
    <t>ipHilbertCurve</t>
  </si>
  <si>
    <t>ipArchimedeanChords</t>
  </si>
  <si>
    <t>ipOctagramSpiral</t>
  </si>
  <si>
    <t>ipSupportCubic</t>
  </si>
  <si>
    <t>ipSupportBase</t>
  </si>
  <si>
    <t>ipConcentricInternal</t>
  </si>
  <si>
    <t>ipLightning</t>
  </si>
  <si>
    <t>ipCrossHatch</t>
  </si>
  <si>
    <t>ipQuarterCubic</t>
  </si>
  <si>
    <t>ipZigZag</t>
  </si>
  <si>
    <t>ipCrossZag</t>
  </si>
  <si>
    <t>ipLockedZag</t>
  </si>
  <si>
    <t>ipCount</t>
  </si>
  <si>
    <t>ip</t>
  </si>
  <si>
    <t>name</t>
  </si>
  <si>
    <t>concentric</t>
  </si>
  <si>
    <t>grid</t>
  </si>
  <si>
    <t>line</t>
  </si>
  <si>
    <t>cubic</t>
  </si>
  <si>
    <t>triangles</t>
  </si>
  <si>
    <t>tri-hexagon</t>
  </si>
  <si>
    <t>gyroid</t>
  </si>
  <si>
    <t>tpmsd</t>
  </si>
  <si>
    <t>honeycomb</t>
  </si>
  <si>
    <t>adaptivecubic</t>
  </si>
  <si>
    <t>alignedrectilinear</t>
  </si>
  <si>
    <t>3dhoneycomb</t>
  </si>
  <si>
    <t>hilbertcurve</t>
  </si>
  <si>
    <t>archimedeanchords</t>
  </si>
  <si>
    <t>octagramspiral</t>
  </si>
  <si>
    <t>supportcubic</t>
  </si>
  <si>
    <t>lightning</t>
  </si>
  <si>
    <t>crosshatch</t>
  </si>
  <si>
    <t>quartercubic</t>
  </si>
  <si>
    <t>zigzag</t>
  </si>
  <si>
    <t>crosszag</t>
  </si>
  <si>
    <t>lockedzag</t>
  </si>
  <si>
    <t>monotonic</t>
  </si>
  <si>
    <t>monotonicline</t>
  </si>
  <si>
    <t>infill</t>
  </si>
  <si>
    <t>Monotonic</t>
  </si>
  <si>
    <t>Monotonic line</t>
  </si>
  <si>
    <t>Is Infill</t>
  </si>
  <si>
    <t>Is Surface</t>
  </si>
  <si>
    <t>Enum Pattern</t>
  </si>
  <si>
    <t>Enum Pattern Names</t>
  </si>
  <si>
    <t>s_keys_map</t>
  </si>
  <si>
    <t>Group</t>
  </si>
  <si>
    <t>Linear</t>
  </si>
  <si>
    <t>Basic</t>
  </si>
  <si>
    <t>TPMS</t>
  </si>
  <si>
    <t>Support</t>
  </si>
  <si>
    <t>SVG</t>
  </si>
  <si>
    <t>SVG Link</t>
  </si>
  <si>
    <t>Cubic / Support</t>
  </si>
  <si>
    <t>[Rectilinear](#rectilinear) in a uniform direction for a smoother visual surface.</t>
  </si>
  <si>
    <t>rectilinear</t>
  </si>
  <si>
    <t>Order</t>
  </si>
  <si>
    <t>ipTpmsFK</t>
  </si>
  <si>
    <t>tpmsfk</t>
  </si>
  <si>
    <t>TPMS-FK</t>
  </si>
  <si>
    <t>nameMD</t>
  </si>
  <si>
    <t>20mm x 20mm x 20mm</t>
  </si>
  <si>
    <t>Triply Periodic Minimal Surface (Fischer–Koch S) pattern. Its smooth, continuous geometry resembles trabecular bone microstructure, offering a balance between rigidity and energy absorption. Compared to [TPMS-D](#tpms-d), it has more complex curvature, which can improve load distribution and shock absorption in functional parts.</t>
  </si>
  <si>
    <t>Is Ironing</t>
  </si>
  <si>
    <t>Infill Image</t>
  </si>
  <si>
    <t>10mm x 10mm x 10mm</t>
  </si>
  <si>
    <t>100% Image</t>
  </si>
  <si>
    <t>100% Cube</t>
  </si>
  <si>
    <t>[Monotonic](#monotonic) but avoids overlapping with the perimeter, reducing excess material at joints. May introduce visible seams and increase print time.</t>
  </si>
  <si>
    <t>53.13mm x 53.13mm x 53.13mm</t>
  </si>
  <si>
    <t>Applies to</t>
  </si>
  <si>
    <t>ipLateralLattice</t>
  </si>
  <si>
    <t>ipLateralHoneycomb</t>
  </si>
  <si>
    <t>Lateral Honeycomb</t>
  </si>
  <si>
    <t>Lateral Lattice</t>
  </si>
  <si>
    <t>Lateral</t>
  </si>
  <si>
    <t>lateral-honeycomb</t>
  </si>
  <si>
    <t>lateral-lattice</t>
  </si>
  <si>
    <t>Vertical Honeycomb pattern. Acceptable torsional stiffness. Developed for low densities structures like wings. Improve over [Lateral Lattice](#lateral-lattice) offers same performance with lower densities.This infill includes a Overhang angle parameter to improve the point of contact between layers and reduce the risk of delamination.</t>
  </si>
  <si>
    <t>-</t>
  </si>
  <si>
    <t>Aesthetic</t>
  </si>
  <si>
    <t>Aesthetic pattern with low strength and high print time.</t>
  </si>
  <si>
    <t>Hilbert Curve is a space-filling curve that can be used to create a continuous infill pattern. It is known for its aesthetic appeal and ability to fill space efficiently.
Print speed is very low due to the complexity of the path, which can lead to longer print times. It is not recommended for structural parts but can be used for aesthetic purposes.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</si>
</sst>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Aptos Narrow"/>
      <family val="2"/>
      <scheme val="minor"/>
    </font>
    <font>
      <sz val="11"/>
      <color theme="1"/>
      <name val="Aptos Narrow"/>
      <family val="2"/>
      <scheme val="minor"/>
    </font>
    <font>
      <sz val="8"/>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1">
    <xf numFmtId="0" fontId="0" fillId="0" borderId="0" xfId="0"/>
    <xf numFmtId="9" fontId="0" fillId="0" borderId="0" xfId="0" applyNumberFormat="1"/>
    <xf numFmtId="9" fontId="0" fillId="0" borderId="0" xfId="1" applyFont="1"/>
    <xf numFmtId="2" fontId="0" fillId="0" borderId="0" xfId="1" applyNumberFormat="1" applyFont="1"/>
    <xf numFmtId="2" fontId="0" fillId="0" borderId="0" xfId="0" applyNumberFormat="1"/>
    <xf numFmtId="0" fontId="0" fillId="0" borderId="0" xfId="1" applyNumberFormat="1" applyFont="1"/>
    <xf numFmtId="0" fontId="0" fillId="0" borderId="0" xfId="0" applyAlignment="1">
      <alignment wrapText="1"/>
    </xf>
    <xf numFmtId="164" fontId="0" fillId="0" borderId="0" xfId="1" applyNumberFormat="1" applyFont="1"/>
    <xf numFmtId="9" fontId="0" fillId="0" borderId="0" xfId="1" applyFont="1" applyAlignment="1">
      <alignment wrapText="1"/>
    </xf>
    <xf numFmtId="0" fontId="0" fillId="0" borderId="0" xfId="0" quotePrefix="1"/>
    <xf numFmtId="0" fontId="0" fillId="0" borderId="0" xfId="1" applyNumberFormat="1" applyFont="1" applyAlignment="1">
      <alignment wrapText="1"/>
    </xf>
  </cellXfs>
  <cellStyles count="2">
    <cellStyle name="Normal" xfId="0" builtinId="0"/>
    <cellStyle name="Porcentaje" xfId="1" builtinId="5"/>
  </cellStyles>
  <dxfs count="35">
    <dxf>
      <numFmt numFmtId="13" formatCode="0%"/>
    </dxf>
    <dxf>
      <numFmt numFmtId="13" formatCode="0%"/>
    </dxf>
    <dxf>
      <numFmt numFmtId="0" formatCode="General"/>
    </dxf>
    <dxf>
      <numFmt numFmtId="0" formatCode="General"/>
    </dxf>
    <dxf>
      <numFmt numFmtId="0" formatCode="General"/>
    </dxf>
    <dxf>
      <numFmt numFmtId="13" formatCode="0%"/>
    </dxf>
    <dxf>
      <numFmt numFmtId="0" formatCode="General"/>
    </dxf>
    <dxf>
      <numFmt numFmtId="164" formatCode="0.0%"/>
    </dxf>
    <dxf>
      <numFmt numFmtId="0" formatCode="General"/>
    </dxf>
    <dxf>
      <numFmt numFmtId="0" formatCode="General"/>
    </dxf>
    <dxf>
      <numFmt numFmtId="0" formatCode="General"/>
    </dxf>
    <dxf>
      <numFmt numFmtId="13" formatCode="0%"/>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3" formatCode="0%"/>
    </dxf>
    <dxf>
      <numFmt numFmtId="0" formatCode="General"/>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3" formatCode="0%"/>
    </dxf>
    <dxf>
      <font>
        <b val="0"/>
        <i val="0"/>
        <strike val="0"/>
        <condense val="0"/>
        <extend val="0"/>
        <outline val="0"/>
        <shadow val="0"/>
        <u val="none"/>
        <vertAlign val="baseline"/>
        <sz val="11"/>
        <color theme="1"/>
        <name val="Aptos Narrow"/>
        <family val="2"/>
        <scheme val="minor"/>
      </font>
    </dxf>
    <dxf>
      <numFmt numFmtId="13" formatCode="0%"/>
    </dxf>
    <dxf>
      <numFmt numFmtId="2" formatCode="0.00"/>
    </dxf>
    <dxf>
      <numFmt numFmtId="2" formatCode="0.00"/>
    </dxf>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numFmt numFmtId="13" formatCode="0%"/>
    </dxf>
    <dxf>
      <numFmt numFmtId="2" formatCode="0.00"/>
    </dxf>
    <dxf>
      <numFmt numFmtId="0" formatCode="General"/>
    </dxf>
    <dxf>
      <font>
        <b val="0"/>
        <i val="0"/>
        <strike val="0"/>
        <condense val="0"/>
        <extend val="0"/>
        <outline val="0"/>
        <shadow val="0"/>
        <u val="none"/>
        <vertAlign val="baseline"/>
        <sz val="11"/>
        <color theme="1"/>
        <name val="Aptos Narrow"/>
        <family val="2"/>
        <scheme val="minor"/>
      </font>
    </dxf>
    <dxf>
      <numFmt numFmtId="13" formatCode="0%"/>
    </dxf>
    <dxf>
      <numFmt numFmtId="13" formatCode="0%"/>
    </dxf>
    <dxf>
      <numFmt numFmtId="2" formatCode="0.00"/>
    </dxf>
    <dxf>
      <font>
        <b val="0"/>
        <i val="0"/>
        <strike val="0"/>
        <condense val="0"/>
        <extend val="0"/>
        <outline val="0"/>
        <shadow val="0"/>
        <u val="none"/>
        <vertAlign val="baseline"/>
        <sz val="11"/>
        <color theme="1"/>
        <name val="Aptos Narrow"/>
        <family val="2"/>
        <scheme val="minor"/>
      </font>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E0E815-2798-4AE1-A846-B8CADCC14BD7}" name="Infill" displayName="Infill" ref="E1:AL32">
  <autoFilter ref="E1:AL32" xr:uid="{14E0E815-2798-4AE1-A846-B8CADCC14BD7}"/>
  <sortState xmlns:xlrd2="http://schemas.microsoft.com/office/spreadsheetml/2017/richdata2" ref="E2:AL32">
    <sortCondition ref="E1:E32"/>
  </sortState>
  <tableColumns count="34">
    <tableColumn id="23" xr3:uid="{061A8DA1-BAF1-41F8-8DD1-5E8F3141DA90}" name="Order"/>
    <tableColumn id="27" xr3:uid="{6EDDF2A1-C22E-40EB-B691-74F6EDAEF4D3}" name="Is Infill"/>
    <tableColumn id="28" xr3:uid="{B77876BB-7641-40A4-87A8-999F2ECFE38D}" name="Is Surface"/>
    <tableColumn id="22" xr3:uid="{2AFD1782-FD71-43C4-B799-04BFBE937492}" name="Is Ironing"/>
    <tableColumn id="1" xr3:uid="{3D89DC5A-8AB2-4952-BD08-8DD7EDC3072E}" name="name" totalsRowLabel="Total"/>
    <tableColumn id="32" xr3:uid="{A02F4DC8-DB89-4104-8C6F-95945DF0135D}" name="Group"/>
    <tableColumn id="24" xr3:uid="{6521A458-B14C-427C-865F-121955BAA369}" name="ip"/>
    <tableColumn id="25" xr3:uid="{956F45F2-2962-4E6E-81C2-F10A02B550B8}" name="infill"/>
    <tableColumn id="18" xr3:uid="{0AF02225-407A-4366-B524-2DC6A8FF6278}" name="Desc" dataDxfId="34" dataCellStyle="Porcentaje"/>
    <tableColumn id="9" xr3:uid="{EDA17F6B-F438-45F7-B1D4-D47E28684329}" name="XY-N" dataDxfId="33"/>
    <tableColumn id="17" xr3:uid="{94F205F5-D170-40A1-8C5F-879C636804AA}" name="X-Y Strength" dataDxfId="32">
      <calculatedColumnFormula>_xlfn.XLOOKUP(Infill[[#This Row],[XY-N]],Rating[N],Rating[Name])</calculatedColumnFormula>
    </tableColumn>
    <tableColumn id="20" xr3:uid="{E9317962-9E1D-4D5B-9028-66E03DB4FC89}" name="Z-N" dataDxfId="31"/>
    <tableColumn id="16" xr3:uid="{D6A80A00-4E52-418C-9F58-C091734E73D4}" name="Z Strength" dataDxfId="30">
      <calculatedColumnFormula>_xlfn.XLOOKUP(Infill[[#This Row],[Z-N]],Rating[N],Rating[Name])</calculatedColumnFormula>
    </tableColumn>
    <tableColumn id="15" xr3:uid="{A5F7A5DA-C5EE-4BAA-9BF1-1AF83AB88E06}" name="DensityCalc" dataDxfId="29" dataCellStyle="Porcentaje"/>
    <tableColumn id="5" xr3:uid="{CC2FB322-5D42-4375-BC4F-16927902366E}" name="hs"/>
    <tableColumn id="2" xr3:uid="{0B06FA91-5EDF-466A-8753-FFCA36B0EFB0}" name="min"/>
    <tableColumn id="3" xr3:uid="{E842218B-6949-43A1-A35A-6C35A7D812BB}" name="g" totalsRowFunction="average" totalsRowDxfId="28"/>
    <tableColumn id="4" xr3:uid="{55891199-0C82-4B3C-B416-4BE5775CD688}" name="% Effective" totalsRowFunction="average" dataDxfId="27" totalsRowDxfId="26" dataCellStyle="Porcentaje">
      <calculatedColumnFormula>Infill[[#This Row],[g]]/(997.25*0.15)</calculatedColumnFormula>
    </tableColumn>
    <tableColumn id="11" xr3:uid="{32CE485A-842B-45B3-8F5D-B93DF0C49C8F}" name="Material Usage" dataDxfId="25" dataCellStyle="Porcentaje">
      <calculatedColumnFormula>_xlfn.XLOOKUP(Infill[[#This Row],[% Effective]],Rating[Max %],Rating[Name],,1)</calculatedColumnFormula>
    </tableColumn>
    <tableColumn id="6" xr3:uid="{C7DC0832-87AA-48F2-8845-AAE7F7254500}" name="Total Time" totalsRowFunction="average" dataDxfId="24" totalsRowDxfId="23">
      <calculatedColumnFormula>Infill[[#This Row],[hs]]*60+Infill[[#This Row],[min]]</calculatedColumnFormula>
    </tableColumn>
    <tableColumn id="8" xr3:uid="{252F6390-A339-497F-955E-B7D85B035B56}" name="t prom" dataDxfId="22" dataCellStyle="Porcentaje">
      <calculatedColumnFormula>Infill[[#This Row],[Total Time]]/AVERAGEIFS(Infill[Total Time],Infill[Material Usage],"Normal")</calculatedColumnFormula>
    </tableColumn>
    <tableColumn id="12" xr3:uid="{0224A6DD-647D-41E2-B74E-256AAEBCEDB8}" name="Print Time" dataDxfId="21" dataCellStyle="Porcentaje">
      <calculatedColumnFormula>_xlfn.XLOOKUP(Infill[[#This Row],[t prom]],Rating[Max %],Rating[Name],,1)</calculatedColumnFormula>
    </tableColumn>
    <tableColumn id="7" xr3:uid="{3A33F243-4754-4015-A3B1-EEAA7B810730}" name="g/t" totalsRowFunction="average" dataDxfId="20" totalsRowDxfId="19" dataCellStyle="Porcentaje">
      <calculatedColumnFormula>Infill[[#This Row],[g]]/Infill[[#This Row],[Total Time]]</calculatedColumnFormula>
    </tableColumn>
    <tableColumn id="10" xr3:uid="{81F5FB07-EC80-4D98-B9AE-8EF8E1629F1A}" name="g/t prom" dataDxfId="18" dataCellStyle="Porcentaje">
      <calculatedColumnFormula>Infill[[#This Row],[g/t]]/AVERAGEIFS(Infill[g/t],Infill[Material Usage],"Normal")</calculatedColumnFormula>
    </tableColumn>
    <tableColumn id="13" xr3:uid="{F80BCD33-B1E3-433F-AF6D-F982D670E727}" name="Material/Time" dataDxfId="17" dataCellStyle="Porcentaje">
      <calculatedColumnFormula>_xlfn.XLOOKUP(Infill[[#This Row],[g/t prom]],Rating[Max %],Rating[Name],,1)</calculatedColumnFormula>
    </tableColumn>
    <tableColumn id="19" xr3:uid="{44AE3D7E-C8D1-4165-B6BD-E525E4F90672}" name="nameMD" dataDxfId="16" dataCellStyle="Porcentaje">
      <calculatedColumnFormula>SUBSTITUTE(LOWER(Infill[[#This Row],[name]])," ","-")</calculatedColumnFormula>
    </tableColumn>
    <tableColumn id="33" xr3:uid="{9C188045-ECA6-4734-BC61-4D569A3256F0}" name="SVG" dataDxfId="15" dataCellStyle="Porcentaje"/>
    <tableColumn id="34" xr3:uid="{45B271D4-A035-4A01-B06E-E3B623BB568E}" name="SVG Link" dataDxfId="14">
      <calculatedColumnFormula>"!["&amp;Infill[[#This Row],[SVG]]&amp;"](https://github.com/SoftFever/OrcaSlicer/blob/main/resources/images/"&amp;Infill[[#This Row],[SVG]]&amp;".svg?raw=true)"</calculatedColumnFormula>
    </tableColumn>
    <tableColumn id="21" xr3:uid="{75AA760A-15C0-4692-B168-BF74BE6D50F6}" name="Pattern" dataDxfId="13" dataCellStyle="Porcentaje">
      <calculatedColumnFormula>"["&amp;Infill[[#This Row],[name]]&amp;"](#"&amp;Infill[[#This Row],[nameMD]]&amp;")"</calculatedColumnFormula>
    </tableColumn>
    <tableColumn id="31" xr3:uid="{D12C345A-0415-4208-969C-FE76BD14B76A}" name="Applies to" dataDxfId="12" dataCellStyle="Porcentaje">
      <calculatedColumnFormula>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calculatedColumnFormula>
    </tableColumn>
    <tableColumn id="14" xr3:uid="{AE92B56B-1C4F-4A43-BC18-AFFF1480255E}" name="MD" dataDxfId="11" dataCellStyle="Porcentaje">
      <calculatedColumnFormula>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calculatedColumnFormula>
    </tableColumn>
    <tableColumn id="26" xr3:uid="{B5B3DE03-E8E0-4448-BA81-E5B849AC0415}" name="s_keys_map" dataDxfId="10" dataCellStyle="Porcentaje">
      <calculatedColumnFormula>IF(OR(Infill[[#This Row],[Is Infill]],Infill[[#This Row],[Is Surface]])," { """&amp;Infill[[#This Row],[infill]]&amp;""", "&amp;Infill[[#This Row],[ip]]&amp;" },","")</calculatedColumnFormula>
    </tableColumn>
    <tableColumn id="30" xr3:uid="{DF1D46A6-663C-4993-9678-9483ECBDC09A}" name="Enum Pattern" dataDxfId="9" dataCellStyle="Porcentaje">
      <calculatedColumnFormula>IF(OR(Infill[[#This Row],[Is Infill]],Infill[[#This Row],[Is Surface]]),"def-&gt;enum_values.push_back("""&amp;Infill[[#This Row],[infill]]&amp;""");","")</calculatedColumnFormula>
    </tableColumn>
    <tableColumn id="29" xr3:uid="{A375012B-C9F3-4FDF-8EA3-593D97EDEB2B}" name="Enum Pattern Names" dataDxfId="8" dataCellStyle="Porcentaje">
      <calculatedColumnFormula>IF(OR(Infill[[#This Row],[Is Infill]],Infill[[#This Row],[Is Surface]]),"def-&gt;enum_labels.push_back(L("""&amp;Infill[[#This Row],[name]]&amp;"""));","")</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0F2B59-C9F5-4BDD-A62B-E88A777E5C9E}" name="Params" displayName="Params" ref="A1:B12" totalsRowShown="0">
  <autoFilter ref="A1:B12" xr:uid="{C60F2B59-C9F5-4BDD-A62B-E88A777E5C9E}"/>
  <tableColumns count="2">
    <tableColumn id="1" xr3:uid="{D6607BDC-D4C6-47C9-9EE3-9567C17CAC8B}" name="Param"/>
    <tableColumn id="2" xr3:uid="{2F1A7E11-D2B5-49D3-AA97-1EB89A9A7CDE}" name="Valu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371D3BF-96D7-48EB-82A0-8021F9AA952E}" name="Rating" displayName="Rating" ref="A16:C25" totalsRowShown="0">
  <autoFilter ref="A16:C25" xr:uid="{8371D3BF-96D7-48EB-82A0-8021F9AA952E}"/>
  <tableColumns count="3">
    <tableColumn id="1" xr3:uid="{1D00CA6A-CEDD-45A1-8BA8-6DB7769D516C}" name="N"/>
    <tableColumn id="2" xr3:uid="{3AC9B406-037B-4FD3-80D6-86F4D94EDB36}" name="Max %" dataDxfId="7" dataCellStyle="Porcentaje"/>
    <tableColumn id="3" xr3:uid="{18E14714-6899-4575-90B8-4F97863AF141}" name="Nam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85400E8-93F1-42C5-93F9-13851BAE5398}" name="Tabla4" displayName="Tabla4" ref="AN1:AT32" totalsRowShown="0">
  <autoFilter ref="AN1:AT32" xr:uid="{F85400E8-93F1-42C5-93F9-13851BAE5398}"/>
  <tableColumns count="7">
    <tableColumn id="1" xr3:uid="{184C8A2D-5FE4-4972-8525-02DD0ED763F3}" name="-" dataDxfId="6">
      <calculatedColumnFormula>Infill[[#This Row],[SVG Link]]</calculatedColumnFormula>
    </tableColumn>
    <tableColumn id="2" xr3:uid="{14A2CB57-4B88-4948-ABB5-B4E1F3AB50EF}" name="Pattern" dataDxfId="5">
      <calculatedColumnFormula>Infill[[#This Row],[Pattern]]</calculatedColumnFormula>
    </tableColumn>
    <tableColumn id="3" xr3:uid="{7FB40202-1341-4B88-81D2-89C268F45D4D}" name="Applies to" dataDxfId="4">
      <calculatedColumnFormula>Infill[[#This Row],[Applies to]]</calculatedColumnFormula>
    </tableColumn>
    <tableColumn id="4" xr3:uid="{F83791FA-52BD-4574-8359-2DC84F1575E3}" name="X-Y Strength" dataDxfId="3">
      <calculatedColumnFormula>Infill[[#This Row],[X-Y Strength]]</calculatedColumnFormula>
    </tableColumn>
    <tableColumn id="5" xr3:uid="{A30810A1-1E95-4BAA-97B8-93C571CB8CF0}" name="Z Strength" dataDxfId="2">
      <calculatedColumnFormula>Infill[[#This Row],[Z Strength]]</calculatedColumnFormula>
    </tableColumn>
    <tableColumn id="6" xr3:uid="{630ACA64-21F3-4422-B317-D820E5C1F820}" name="Material Usage" dataDxfId="1">
      <calculatedColumnFormula>Infill[[#This Row],[Material/Time]]</calculatedColumnFormula>
    </tableColumn>
    <tableColumn id="7" xr3:uid="{5F0A6FFD-7381-42EE-8794-FC0492BBA85C}" name="Print Time" dataDxfId="0">
      <calculatedColumnFormula>Infill[[#This Row],[Print Time]]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62B1C-B5D3-443B-88E3-A492D48347EC}">
  <dimension ref="A1:AT32"/>
  <sheetViews>
    <sheetView tabSelected="1" topLeftCell="D25" zoomScale="70" zoomScaleNormal="70" workbookViewId="0">
      <selection activeCell="J25" sqref="J25"/>
    </sheetView>
  </sheetViews>
  <sheetFormatPr baseColWidth="10" defaultRowHeight="15" x14ac:dyDescent="0.25"/>
  <cols>
    <col min="1" max="1" width="17.140625" bestFit="1" customWidth="1"/>
    <col min="2" max="2" width="30.5703125" bestFit="1" customWidth="1"/>
    <col min="3" max="3" width="13.140625" bestFit="1" customWidth="1"/>
    <col min="5" max="5" width="11.42578125" bestFit="1" customWidth="1"/>
    <col min="6" max="6" width="14" bestFit="1" customWidth="1"/>
    <col min="7" max="7" width="16.42578125" bestFit="1" customWidth="1"/>
    <col min="8" max="8" width="15.28515625" bestFit="1" customWidth="1"/>
    <col min="9" max="9" width="21.42578125" bestFit="1" customWidth="1"/>
    <col min="10" max="10" width="15.85546875" bestFit="1" customWidth="1"/>
    <col min="11" max="11" width="22.5703125" bestFit="1" customWidth="1"/>
    <col min="12" max="12" width="20.5703125" bestFit="1" customWidth="1"/>
    <col min="13" max="13" width="30.7109375" bestFit="1" customWidth="1"/>
    <col min="14" max="14" width="11.140625" bestFit="1" customWidth="1"/>
    <col min="15" max="15" width="20" bestFit="1" customWidth="1"/>
    <col min="16" max="16" width="9.28515625" bestFit="1" customWidth="1"/>
    <col min="17" max="17" width="16.85546875" bestFit="1" customWidth="1"/>
    <col min="18" max="18" width="52.140625" bestFit="1" customWidth="1"/>
    <col min="19" max="19" width="7.7109375" bestFit="1" customWidth="1"/>
    <col min="20" max="20" width="8.85546875" bestFit="1" customWidth="1"/>
    <col min="21" max="21" width="8.7109375" bestFit="1" customWidth="1"/>
    <col min="22" max="22" width="17.7109375" bestFit="1" customWidth="1"/>
    <col min="23" max="23" width="21.7109375" bestFit="1" customWidth="1"/>
    <col min="24" max="24" width="16.7109375" bestFit="1" customWidth="1"/>
    <col min="25" max="25" width="12" bestFit="1" customWidth="1"/>
    <col min="26" max="26" width="16.28515625" bestFit="1" customWidth="1"/>
    <col min="27" max="27" width="8.28515625" bestFit="1" customWidth="1"/>
    <col min="28" max="28" width="14.28515625" bestFit="1" customWidth="1"/>
    <col min="29" max="29" width="20.140625" bestFit="1" customWidth="1"/>
    <col min="30" max="30" width="21.5703125" bestFit="1" customWidth="1"/>
    <col min="31" max="31" width="27.85546875" bestFit="1" customWidth="1"/>
    <col min="32" max="32" width="139.140625" bestFit="1" customWidth="1"/>
    <col min="33" max="33" width="45.85546875" bestFit="1" customWidth="1"/>
    <col min="34" max="34" width="226.28515625" bestFit="1" customWidth="1"/>
    <col min="35" max="35" width="255.7109375" bestFit="1" customWidth="1"/>
    <col min="36" max="36" width="48.140625" bestFit="1" customWidth="1"/>
    <col min="37" max="37" width="54.28515625" bestFit="1" customWidth="1"/>
    <col min="38" max="38" width="56.85546875" bestFit="1" customWidth="1"/>
    <col min="39" max="39" width="12.5703125" bestFit="1" customWidth="1"/>
    <col min="40" max="40" width="139.140625" bestFit="1" customWidth="1"/>
    <col min="41" max="41" width="45.85546875" bestFit="1" customWidth="1"/>
    <col min="42" max="42" width="226.28515625" bestFit="1" customWidth="1"/>
    <col min="43" max="43" width="20" bestFit="1" customWidth="1"/>
    <col min="44" max="44" width="16.85546875" bestFit="1" customWidth="1"/>
    <col min="45" max="45" width="21.7109375" bestFit="1" customWidth="1"/>
    <col min="46" max="46" width="16.28515625" bestFit="1" customWidth="1"/>
  </cols>
  <sheetData>
    <row r="1" spans="1:46" x14ac:dyDescent="0.25">
      <c r="A1" t="s">
        <v>38</v>
      </c>
      <c r="B1" t="s">
        <v>39</v>
      </c>
      <c r="E1" t="s">
        <v>167</v>
      </c>
      <c r="F1" t="s">
        <v>152</v>
      </c>
      <c r="G1" t="s">
        <v>153</v>
      </c>
      <c r="H1" t="s">
        <v>174</v>
      </c>
      <c r="I1" t="s">
        <v>124</v>
      </c>
      <c r="J1" t="s">
        <v>157</v>
      </c>
      <c r="K1" t="s">
        <v>123</v>
      </c>
      <c r="L1" t="s">
        <v>149</v>
      </c>
      <c r="M1" t="s">
        <v>40</v>
      </c>
      <c r="N1" t="s">
        <v>44</v>
      </c>
      <c r="O1" t="s">
        <v>27</v>
      </c>
      <c r="P1" t="s">
        <v>45</v>
      </c>
      <c r="Q1" t="s">
        <v>28</v>
      </c>
      <c r="R1" t="s">
        <v>26</v>
      </c>
      <c r="S1" t="s">
        <v>29</v>
      </c>
      <c r="T1" s="1" t="s">
        <v>19</v>
      </c>
      <c r="U1" t="s">
        <v>30</v>
      </c>
      <c r="V1" t="s">
        <v>73</v>
      </c>
      <c r="W1" t="s">
        <v>20</v>
      </c>
      <c r="X1" s="1" t="s">
        <v>46</v>
      </c>
      <c r="Y1" t="s">
        <v>75</v>
      </c>
      <c r="Z1" t="s">
        <v>83</v>
      </c>
      <c r="AA1" t="s">
        <v>47</v>
      </c>
      <c r="AB1" t="s">
        <v>74</v>
      </c>
      <c r="AC1" t="s">
        <v>67</v>
      </c>
      <c r="AD1" t="s">
        <v>171</v>
      </c>
      <c r="AE1" t="s">
        <v>162</v>
      </c>
      <c r="AF1" t="s">
        <v>163</v>
      </c>
      <c r="AG1" t="s">
        <v>84</v>
      </c>
      <c r="AH1" t="s">
        <v>181</v>
      </c>
      <c r="AI1" t="s">
        <v>79</v>
      </c>
      <c r="AJ1" t="s">
        <v>156</v>
      </c>
      <c r="AK1" t="s">
        <v>154</v>
      </c>
      <c r="AL1" t="s">
        <v>155</v>
      </c>
      <c r="AN1" s="9" t="s">
        <v>190</v>
      </c>
      <c r="AO1" t="s">
        <v>84</v>
      </c>
      <c r="AP1" t="s">
        <v>181</v>
      </c>
      <c r="AQ1" t="s">
        <v>27</v>
      </c>
      <c r="AR1" t="s">
        <v>28</v>
      </c>
      <c r="AS1" t="s">
        <v>20</v>
      </c>
      <c r="AT1" t="s">
        <v>83</v>
      </c>
    </row>
    <row r="2" spans="1:46" ht="314.25" customHeight="1" x14ac:dyDescent="0.25">
      <c r="A2" t="s">
        <v>31</v>
      </c>
      <c r="B2" t="s">
        <v>48</v>
      </c>
      <c r="E2">
        <v>0</v>
      </c>
      <c r="F2" t="b">
        <v>0</v>
      </c>
      <c r="G2" t="b">
        <v>1</v>
      </c>
      <c r="H2" t="b">
        <v>0</v>
      </c>
      <c r="I2" t="s">
        <v>150</v>
      </c>
      <c r="J2" t="s">
        <v>158</v>
      </c>
      <c r="K2" t="s">
        <v>106</v>
      </c>
      <c r="L2" t="s">
        <v>147</v>
      </c>
      <c r="M2" s="8" t="s">
        <v>165</v>
      </c>
      <c r="N2">
        <v>4</v>
      </c>
      <c r="O2" t="str">
        <f>_xlfn.XLOOKUP(Infill[[#This Row],[XY-N]],Rating[N],Rating[Name])</f>
        <v>Normal</v>
      </c>
      <c r="P2">
        <v>4</v>
      </c>
      <c r="Q2" t="str">
        <f>_xlfn.XLOOKUP(Infill[[#This Row],[Z-N]],Rating[N],Rating[Name])</f>
        <v>Normal</v>
      </c>
      <c r="R2" s="2" t="s">
        <v>76</v>
      </c>
      <c r="S2">
        <v>7</v>
      </c>
      <c r="T2">
        <v>53</v>
      </c>
      <c r="U2">
        <v>149.33000000000001</v>
      </c>
      <c r="V2" s="2">
        <f>Infill[[#This Row],[g]]/(997.25*0.15)</f>
        <v>0.99827859948190867</v>
      </c>
      <c r="W2" s="2" t="str">
        <f>_xlfn.XLOOKUP(Infill[[#This Row],[% Effective]],Rating[Max %],Rating[Name],,1)</f>
        <v>Normal</v>
      </c>
      <c r="X2">
        <f>Infill[[#This Row],[hs]]*60+Infill[[#This Row],[min]]</f>
        <v>473</v>
      </c>
      <c r="Y2" s="2">
        <f>Infill[[#This Row],[Total Time]]/AVERAGEIFS(Infill[Total Time],Infill[Material Usage],"Normal")</f>
        <v>0.87710721510451795</v>
      </c>
      <c r="Z2" s="2" t="str">
        <f>_xlfn.XLOOKUP(Infill[[#This Row],[t prom]],Rating[Max %],Rating[Name],,1)</f>
        <v>Normal-Low</v>
      </c>
      <c r="AA2" s="3">
        <f>Infill[[#This Row],[g]]/Infill[[#This Row],[Total Time]]</f>
        <v>0.31570824524312902</v>
      </c>
      <c r="AB2" s="2">
        <f>Infill[[#This Row],[g/t]]/AVERAGEIFS(Infill[g/t],Infill[Material Usage],"Normal")</f>
        <v>1.1101963814393199</v>
      </c>
      <c r="AC2" s="2" t="str">
        <f>_xlfn.XLOOKUP(Infill[[#This Row],[g/t prom]],Rating[Max %],Rating[Name],,1)</f>
        <v>Normal-High</v>
      </c>
      <c r="AD2" s="2" t="str">
        <f>SUBSTITUTE(LOWER(Infill[[#This Row],[name]])," ","-")</f>
        <v>monotonic</v>
      </c>
      <c r="AE2" t="str">
        <f>"param_"&amp;Infill[[#This Row],[infill]]</f>
        <v>param_monotonic</v>
      </c>
      <c r="AF2" t="str">
        <f>"!["&amp;Infill[[#This Row],[SVG]]&amp;"](https://github.com/SoftFever/OrcaSlicer/blob/main/resources/images/"&amp;Infill[[#This Row],[SVG]]&amp;".svg?raw=true)"</f>
        <v>![param_monotonic](https://github.com/SoftFever/OrcaSlicer/blob/main/resources/images/param_monotonic.svg?raw=true)</v>
      </c>
      <c r="AG2" s="2" t="str">
        <f>"["&amp;Infill[[#This Row],[name]]&amp;"](#"&amp;Infill[[#This Row],[nameMD]]&amp;")"</f>
        <v>[Monotonic](#monotonic)</v>
      </c>
      <c r="AH2"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**[Solid Infill](strength_settings_infill#internal-solid-infill)**
  - **[Surface](strength_settings_top_bottom_shells)**</v>
      </c>
      <c r="AI2"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Monotonic
[Rectilinear](#rectilinear) in a uniform direction for a smoother visual surface.
- **Horizontal Strength (X-Y):** Normal
- **Vertical Strength (Z):** Normal
- **Density Calculation:**  % of  total infill volume
- **Material Usage:** Normal
- **Print Time:** Normal-Low
- **Material/Time (Higher better):** Normal-High
- **Applies to:**
  - **[Solid Infill](strength_settings_infill#internal-solid-infill)**
  - **[Surface](strength_settings_top_bottom_shells)**
![infill-top-monotonic](https://github.com/SoftFever/OrcaSlicer/blob/main/doc/images/fill/infill-top-monotonic.png?raw=true)
</v>
      </c>
      <c r="AJ2" t="str">
        <f>IF(OR(Infill[[#This Row],[Is Infill]],Infill[[#This Row],[Is Surface]])," { """&amp;Infill[[#This Row],[infill]]&amp;""", "&amp;Infill[[#This Row],[ip]]&amp;" },","")</f>
        <v xml:space="preserve"> { "monotonic", ipMonotonic },</v>
      </c>
      <c r="AK2" t="str">
        <f>IF(OR(Infill[[#This Row],[Is Infill]],Infill[[#This Row],[Is Surface]]),"def-&gt;enum_values.push_back("""&amp;Infill[[#This Row],[infill]]&amp;""");","")</f>
        <v>def-&gt;enum_values.push_back("monotonic");</v>
      </c>
      <c r="AL2" t="str">
        <f>IF(OR(Infill[[#This Row],[Is Infill]],Infill[[#This Row],[Is Surface]]),"def-&gt;enum_labels.push_back(L("""&amp;Infill[[#This Row],[name]]&amp;"""));","")</f>
        <v>def-&gt;enum_labels.push_back(L("Monotonic"));</v>
      </c>
      <c r="AN2" t="str">
        <f>Infill[[#This Row],[SVG Link]]</f>
        <v>![param_monotonic](https://github.com/SoftFever/OrcaSlicer/blob/main/resources/images/param_monotonic.svg?raw=true)</v>
      </c>
      <c r="AO2" s="1" t="str">
        <f>Infill[[#This Row],[Pattern]]</f>
        <v>[Monotonic](#monotonic)</v>
      </c>
      <c r="AP2" t="str">
        <f>Infill[[#This Row],[Applies to]]</f>
        <v xml:space="preserve">  - **[Solid Infill](strength_settings_infill#internal-solid-infill)**
  - **[Surface](strength_settings_top_bottom_shells)**</v>
      </c>
      <c r="AQ2" t="str">
        <f>Infill[[#This Row],[X-Y Strength]]</f>
        <v>Normal</v>
      </c>
      <c r="AR2" t="str">
        <f>Infill[[#This Row],[Z Strength]]</f>
        <v>Normal</v>
      </c>
      <c r="AS2" s="1" t="str">
        <f>Infill[[#This Row],[Material/Time]]</f>
        <v>Normal-High</v>
      </c>
      <c r="AT2" s="1" t="str">
        <f>Infill[[#This Row],[Print Time]]</f>
        <v>Normal-Low</v>
      </c>
    </row>
    <row r="3" spans="1:46" ht="255" x14ac:dyDescent="0.25">
      <c r="A3" t="s">
        <v>32</v>
      </c>
      <c r="B3" t="s">
        <v>35</v>
      </c>
      <c r="E3">
        <v>1</v>
      </c>
      <c r="F3" t="b">
        <v>0</v>
      </c>
      <c r="G3" t="b">
        <v>1</v>
      </c>
      <c r="H3" t="b">
        <v>0</v>
      </c>
      <c r="I3" t="s">
        <v>151</v>
      </c>
      <c r="J3" t="s">
        <v>158</v>
      </c>
      <c r="K3" t="s">
        <v>107</v>
      </c>
      <c r="L3" t="s">
        <v>148</v>
      </c>
      <c r="M3" s="8" t="s">
        <v>179</v>
      </c>
      <c r="N3">
        <v>4</v>
      </c>
      <c r="O3" t="str">
        <f>_xlfn.XLOOKUP(Infill[[#This Row],[XY-N]],Rating[N],Rating[Name])</f>
        <v>Normal</v>
      </c>
      <c r="P3">
        <v>4</v>
      </c>
      <c r="Q3" t="str">
        <f>_xlfn.XLOOKUP(Infill[[#This Row],[Z-N]],Rating[N],Rating[Name])</f>
        <v>Normal</v>
      </c>
      <c r="R3" s="2" t="s">
        <v>76</v>
      </c>
      <c r="S3">
        <v>9</v>
      </c>
      <c r="T3">
        <v>1</v>
      </c>
      <c r="U3">
        <v>147.77000000000001</v>
      </c>
      <c r="V3" s="2">
        <f>Infill[[#This Row],[g]]/(997.25*0.15)</f>
        <v>0.98784992061502463</v>
      </c>
      <c r="W3" s="2" t="str">
        <f>_xlfn.XLOOKUP(Infill[[#This Row],[% Effective]],Rating[Max %],Rating[Name],,1)</f>
        <v>Normal</v>
      </c>
      <c r="X3">
        <f>Infill[[#This Row],[hs]]*60+Infill[[#This Row],[min]]</f>
        <v>541</v>
      </c>
      <c r="Y3" s="2">
        <f>Infill[[#This Row],[Total Time]]/AVERAGEIFS(Infill[Total Time],Infill[Material Usage],"Normal")</f>
        <v>1.0032029669588671</v>
      </c>
      <c r="Z3" s="2" t="str">
        <f>_xlfn.XLOOKUP(Infill[[#This Row],[t prom]],Rating[Max %],Rating[Name],,1)</f>
        <v>Normal</v>
      </c>
      <c r="AA3" s="3">
        <f>Infill[[#This Row],[g]]/Infill[[#This Row],[Total Time]]</f>
        <v>0.27314232902033275</v>
      </c>
      <c r="AB3" s="2">
        <f>Infill[[#This Row],[g/t]]/AVERAGEIFS(Infill[g/t],Infill[Material Usage],"Normal")</f>
        <v>0.96051221298561007</v>
      </c>
      <c r="AC3" s="2" t="str">
        <f>_xlfn.XLOOKUP(Infill[[#This Row],[g/t prom]],Rating[Max %],Rating[Name],,1)</f>
        <v>Normal</v>
      </c>
      <c r="AD3" s="2" t="str">
        <f>SUBSTITUTE(LOWER(Infill[[#This Row],[name]])," ","-")</f>
        <v>monotonic-line</v>
      </c>
      <c r="AE3" t="str">
        <f>"param_"&amp;Infill[[#This Row],[infill]]</f>
        <v>param_monotonicline</v>
      </c>
      <c r="AF3" t="str">
        <f>"!["&amp;Infill[[#This Row],[SVG]]&amp;"](https://github.com/SoftFever/OrcaSlicer/blob/main/resources/images/"&amp;Infill[[#This Row],[SVG]]&amp;".svg?raw=true)"</f>
        <v>![param_monotonicline](https://github.com/SoftFever/OrcaSlicer/blob/main/resources/images/param_monotonicline.svg?raw=true)</v>
      </c>
      <c r="AG3" s="2" t="str">
        <f>"["&amp;Infill[[#This Row],[name]]&amp;"](#"&amp;Infill[[#This Row],[nameMD]]&amp;")"</f>
        <v>[Monotonic line](#monotonic-line)</v>
      </c>
      <c r="AH3"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**[Solid Infill](strength_settings_infill#internal-solid-infill)**
  - **[Surface](strength_settings_top_bottom_shells)**</v>
      </c>
      <c r="AI3"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Monotonic line
[Monotonic](#monotonic) but avoids overlapping with the perimeter, reducing excess material at joints. May introduce visible seams and increase print time.
- **Horizontal Strength (X-Y):** Normal
- **Vertical Strength (Z):** Normal
- **Density Calculation:**  % of  total infill volume
- **Material Usage:** Normal
- **Print Time:** Normal
- **Material/Time (Higher better):** Normal
- **Applies to:**
  - **[Solid Infill](strength_settings_infill#internal-solid-infill)**
  - **[Surface](strength_settings_top_bottom_shells)**
![infill-top-monotonic-line](https://github.com/SoftFever/OrcaSlicer/blob/main/doc/images/fill/infill-top-monotonic-line.png?raw=true)
</v>
      </c>
      <c r="AJ3" t="str">
        <f>IF(OR(Infill[[#This Row],[Is Infill]],Infill[[#This Row],[Is Surface]])," { """&amp;Infill[[#This Row],[infill]]&amp;""", "&amp;Infill[[#This Row],[ip]]&amp;" },","")</f>
        <v xml:space="preserve"> { "monotonicline", ipMonotonicLine },</v>
      </c>
      <c r="AK3" t="str">
        <f>IF(OR(Infill[[#This Row],[Is Infill]],Infill[[#This Row],[Is Surface]]),"def-&gt;enum_values.push_back("""&amp;Infill[[#This Row],[infill]]&amp;""");","")</f>
        <v>def-&gt;enum_values.push_back("monotonicline");</v>
      </c>
      <c r="AL3" t="str">
        <f>IF(OR(Infill[[#This Row],[Is Infill]],Infill[[#This Row],[Is Surface]]),"def-&gt;enum_labels.push_back(L("""&amp;Infill[[#This Row],[name]]&amp;"""));","")</f>
        <v>def-&gt;enum_labels.push_back(L("Monotonic line"));</v>
      </c>
      <c r="AN3" t="str">
        <f>Infill[[#This Row],[SVG Link]]</f>
        <v>![param_monotonicline](https://github.com/SoftFever/OrcaSlicer/blob/main/resources/images/param_monotonicline.svg?raw=true)</v>
      </c>
      <c r="AO3" s="1" t="str">
        <f>Infill[[#This Row],[Pattern]]</f>
        <v>[Monotonic line](#monotonic-line)</v>
      </c>
      <c r="AP3" t="str">
        <f>Infill[[#This Row],[Applies to]]</f>
        <v xml:space="preserve">  - **[Solid Infill](strength_settings_infill#internal-solid-infill)**
  - **[Surface](strength_settings_top_bottom_shells)**</v>
      </c>
      <c r="AQ3" t="str">
        <f>Infill[[#This Row],[X-Y Strength]]</f>
        <v>Normal</v>
      </c>
      <c r="AR3" t="str">
        <f>Infill[[#This Row],[Z Strength]]</f>
        <v>Normal</v>
      </c>
      <c r="AS3" s="1" t="str">
        <f>Infill[[#This Row],[Material/Time]]</f>
        <v>Normal</v>
      </c>
      <c r="AT3" s="1" t="str">
        <f>Infill[[#This Row],[Print Time]]</f>
        <v>Normal</v>
      </c>
    </row>
    <row r="4" spans="1:46" ht="270" x14ac:dyDescent="0.25">
      <c r="A4" t="s">
        <v>33</v>
      </c>
      <c r="B4" s="2">
        <v>0.15</v>
      </c>
      <c r="E4">
        <v>2</v>
      </c>
      <c r="F4" t="b">
        <v>1</v>
      </c>
      <c r="G4" t="b">
        <v>1</v>
      </c>
      <c r="H4" t="b">
        <v>1</v>
      </c>
      <c r="I4" t="s">
        <v>1</v>
      </c>
      <c r="J4" t="s">
        <v>1</v>
      </c>
      <c r="K4" t="s">
        <v>96</v>
      </c>
      <c r="L4" t="s">
        <v>166</v>
      </c>
      <c r="M4" s="6" t="s">
        <v>86</v>
      </c>
      <c r="N4">
        <v>3</v>
      </c>
      <c r="O4" t="str">
        <f>_xlfn.XLOOKUP(Infill[[#This Row],[XY-N]],Rating[N],Rating[Name])</f>
        <v>Normal-Low</v>
      </c>
      <c r="P4">
        <v>2</v>
      </c>
      <c r="Q4" t="str">
        <f>_xlfn.XLOOKUP(Infill[[#This Row],[Z-N]],Rating[N],Rating[Name])</f>
        <v>Low</v>
      </c>
      <c r="R4" s="2" t="s">
        <v>76</v>
      </c>
      <c r="S4">
        <v>8</v>
      </c>
      <c r="T4">
        <v>7</v>
      </c>
      <c r="U4">
        <v>148.6</v>
      </c>
      <c r="V4" s="2">
        <f>Infill[[#This Row],[g]]/(997.25*0.15)</f>
        <v>0.99339851257625134</v>
      </c>
      <c r="W4" s="2" t="str">
        <f>_xlfn.XLOOKUP(Infill[[#This Row],[% Effective]],Rating[Max %],Rating[Name],,1)</f>
        <v>Normal</v>
      </c>
      <c r="X4">
        <f>Infill[[#This Row],[hs]]*60+Infill[[#This Row],[min]]</f>
        <v>487</v>
      </c>
      <c r="Y4" s="2">
        <f>Infill[[#This Row],[Total Time]]/AVERAGEIFS(Infill[Total Time],Infill[Material Usage],"Normal")</f>
        <v>0.90306810519217806</v>
      </c>
      <c r="Z4" s="2" t="str">
        <f>_xlfn.XLOOKUP(Infill[[#This Row],[t prom]],Rating[Max %],Rating[Name],,1)</f>
        <v>Normal-Low</v>
      </c>
      <c r="AA4" s="3">
        <f>Infill[[#This Row],[g]]/Infill[[#This Row],[Total Time]]</f>
        <v>0.30513347022587267</v>
      </c>
      <c r="AB4" s="2">
        <f>Infill[[#This Row],[g/t]]/AVERAGEIFS(Infill[g/t],Infill[Material Usage],"Normal")</f>
        <v>1.073009905838558</v>
      </c>
      <c r="AC4" t="str">
        <f>_xlfn.XLOOKUP(Infill[[#This Row],[g/t prom]],Rating[Max %],Rating[Name],,1)</f>
        <v>Normal</v>
      </c>
      <c r="AD4" s="2" t="str">
        <f>SUBSTITUTE(LOWER(Infill[[#This Row],[name]])," ","-")</f>
        <v>rectilinear</v>
      </c>
      <c r="AE4" t="str">
        <f>"param_"&amp;Infill[[#This Row],[infill]]</f>
        <v>param_rectilinear</v>
      </c>
      <c r="AF4" t="str">
        <f>"!["&amp;Infill[[#This Row],[SVG]]&amp;"](https://github.com/SoftFever/OrcaSlicer/blob/main/resources/images/"&amp;Infill[[#This Row],[SVG]]&amp;".svg?raw=true)"</f>
        <v>![param_rectilinear](https://github.com/SoftFever/OrcaSlicer/blob/main/resources/images/param_rectilinear.svg?raw=true)</v>
      </c>
      <c r="AG4" s="2" t="str">
        <f>"["&amp;Infill[[#This Row],[name]]&amp;"](#"&amp;Infill[[#This Row],[nameMD]]&amp;")"</f>
        <v>[Rectilinear](#rectilinear)</v>
      </c>
      <c r="AH4"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  - **[Solid Infill](strength_settings_infill#internal-solid-infill)**
  - **[Surface](strength_settings_top_bottom_shells)**
  - **[Ironing](quality_settings_ironing)**</v>
      </c>
      <c r="AI4"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Rectilinear
Parallel lines spaced according to infill density. Each layer is printed perpendicular to the previous, resulting in low vertical bonding. Consider using new [Zig Zag](#zig-zag) infill instead.
- **Horizontal Strength (X-Y):** Normal-Low
- **Vertical Strength (Z):** Low
- **Density Calculation:**  % of  total infill volume
- **Material Usage:** Normal
- **Print Time:** Normal-Low
- **Material/Time (Higher better):** Normal
- **Applies to:**
  - **[Sparse Infill](strength_settings_infill#sparse-infill-density)**  - **[Solid Infill](strength_settings_infill#internal-solid-infill)**
  - **[Surface](strength_settings_top_bottom_shells)**
  - **[Ironing](quality_settings_ironing)**
![infill-top-rectilinear](https://github.com/SoftFever/OrcaSlicer/blob/main/doc/images/fill/infill-top-rectilinear.png?raw=true)
</v>
      </c>
      <c r="AJ4" t="str">
        <f>IF(OR(Infill[[#This Row],[Is Infill]],Infill[[#This Row],[Is Surface]])," { """&amp;Infill[[#This Row],[infill]]&amp;""", "&amp;Infill[[#This Row],[ip]]&amp;" },","")</f>
        <v xml:space="preserve"> { "rectilinear", ipRectilinear },</v>
      </c>
      <c r="AK4" t="str">
        <f>IF(OR(Infill[[#This Row],[Is Infill]],Infill[[#This Row],[Is Surface]]),"def-&gt;enum_values.push_back("""&amp;Infill[[#This Row],[infill]]&amp;""");","")</f>
        <v>def-&gt;enum_values.push_back("rectilinear");</v>
      </c>
      <c r="AL4" t="str">
        <f>IF(OR(Infill[[#This Row],[Is Infill]],Infill[[#This Row],[Is Surface]]),"def-&gt;enum_labels.push_back(L("""&amp;Infill[[#This Row],[name]]&amp;"""));","")</f>
        <v>def-&gt;enum_labels.push_back(L("Rectilinear"));</v>
      </c>
      <c r="AN4" t="str">
        <f>Infill[[#This Row],[SVG Link]]</f>
        <v>![param_rectilinear](https://github.com/SoftFever/OrcaSlicer/blob/main/resources/images/param_rectilinear.svg?raw=true)</v>
      </c>
      <c r="AO4" s="1" t="str">
        <f>Infill[[#This Row],[Pattern]]</f>
        <v>[Rectilinear](#rectilinear)</v>
      </c>
      <c r="AP4" t="str">
        <f>Infill[[#This Row],[Applies to]]</f>
        <v xml:space="preserve">  - **[Sparse Infill](strength_settings_infill#sparse-infill-density)**  - **[Solid Infill](strength_settings_infill#internal-solid-infill)**
  - **[Surface](strength_settings_top_bottom_shells)**
  - **[Ironing](quality_settings_ironing)**</v>
      </c>
      <c r="AQ4" t="str">
        <f>Infill[[#This Row],[X-Y Strength]]</f>
        <v>Normal-Low</v>
      </c>
      <c r="AR4" t="str">
        <f>Infill[[#This Row],[Z Strength]]</f>
        <v>Low</v>
      </c>
      <c r="AS4" s="1" t="str">
        <f>Infill[[#This Row],[Material/Time]]</f>
        <v>Normal</v>
      </c>
      <c r="AT4" s="1" t="str">
        <f>Infill[[#This Row],[Print Time]]</f>
        <v>Normal-Low</v>
      </c>
    </row>
    <row r="5" spans="1:46" ht="255" x14ac:dyDescent="0.25">
      <c r="A5" t="s">
        <v>50</v>
      </c>
      <c r="B5" t="s">
        <v>51</v>
      </c>
      <c r="E5">
        <v>3</v>
      </c>
      <c r="F5" t="b">
        <v>1</v>
      </c>
      <c r="G5" t="b">
        <v>1</v>
      </c>
      <c r="H5" t="b">
        <v>0</v>
      </c>
      <c r="I5" t="s">
        <v>11</v>
      </c>
      <c r="J5" t="s">
        <v>1</v>
      </c>
      <c r="K5" t="s">
        <v>108</v>
      </c>
      <c r="L5" t="s">
        <v>135</v>
      </c>
      <c r="M5" s="6" t="s">
        <v>62</v>
      </c>
      <c r="N5">
        <v>3</v>
      </c>
      <c r="O5" t="str">
        <f>_xlfn.XLOOKUP(Infill[[#This Row],[XY-N]],Rating[N],Rating[Name])</f>
        <v>Normal-Low</v>
      </c>
      <c r="P5">
        <v>4</v>
      </c>
      <c r="Q5" t="str">
        <f>_xlfn.XLOOKUP(Infill[[#This Row],[Z-N]],Rating[N],Rating[Name])</f>
        <v>Normal</v>
      </c>
      <c r="R5" s="2" t="s">
        <v>76</v>
      </c>
      <c r="S5">
        <v>8</v>
      </c>
      <c r="T5">
        <v>8</v>
      </c>
      <c r="U5">
        <v>148.6</v>
      </c>
      <c r="V5" s="2">
        <f>Infill[[#This Row],[g]]/(997.25*0.15)</f>
        <v>0.99339851257625134</v>
      </c>
      <c r="W5" s="2" t="str">
        <f>_xlfn.XLOOKUP(Infill[[#This Row],[% Effective]],Rating[Max %],Rating[Name],,1)</f>
        <v>Normal</v>
      </c>
      <c r="X5">
        <f>Infill[[#This Row],[hs]]*60+Infill[[#This Row],[min]]</f>
        <v>488</v>
      </c>
      <c r="Y5" s="2">
        <f>Infill[[#This Row],[Total Time]]/AVERAGEIFS(Infill[Total Time],Infill[Material Usage],"Normal")</f>
        <v>0.90492245448415376</v>
      </c>
      <c r="Z5" s="2" t="str">
        <f>_xlfn.XLOOKUP(Infill[[#This Row],[t prom]],Rating[Max %],Rating[Name],,1)</f>
        <v>Normal-Low</v>
      </c>
      <c r="AA5" s="3">
        <f>Infill[[#This Row],[g]]/Infill[[#This Row],[Total Time]]</f>
        <v>0.30450819672131146</v>
      </c>
      <c r="AB5" s="2">
        <f>Infill[[#This Row],[g/t]]/AVERAGEIFS(Infill[g/t],Infill[Material Usage],"Normal")</f>
        <v>1.0708111150479054</v>
      </c>
      <c r="AC5" t="str">
        <f>_xlfn.XLOOKUP(Infill[[#This Row],[g/t prom]],Rating[Max %],Rating[Name],,1)</f>
        <v>Normal</v>
      </c>
      <c r="AD5" s="2" t="str">
        <f>SUBSTITUTE(LOWER(Infill[[#This Row],[name]])," ","-")</f>
        <v>aligned-rectilinear</v>
      </c>
      <c r="AE5" t="str">
        <f>"param_"&amp;Infill[[#This Row],[infill]]</f>
        <v>param_alignedrectilinear</v>
      </c>
      <c r="AF5" t="str">
        <f>"!["&amp;Infill[[#This Row],[SVG]]&amp;"](https://github.com/SoftFever/OrcaSlicer/blob/main/resources/images/"&amp;Infill[[#This Row],[SVG]]&amp;".svg?raw=true)"</f>
        <v>![param_alignedrectilinear](https://github.com/SoftFever/OrcaSlicer/blob/main/resources/images/param_alignedrectilinear.svg?raw=true)</v>
      </c>
      <c r="AG5" s="2" t="str">
        <f>"["&amp;Infill[[#This Row],[name]]&amp;"](#"&amp;Infill[[#This Row],[nameMD]]&amp;")"</f>
        <v>[Aligned Rectilinear](#aligned-rectilinear)</v>
      </c>
      <c r="AH5"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  - **[Solid Infill](strength_settings_infill#internal-solid-infill)**
  - **[Surface](strength_settings_top_bottom_shells)**</v>
      </c>
      <c r="AI5"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Aligned Rectilinear
Parallel lines spaced by the infill spacing, each layer printed in the same direction as the previous layer. Good horizontal strength perpendicular to the lines, but terrible in parallel direction.
Recommended with layer anchoring to improve not perpendicular strength.
- **Horizontal Strength (X-Y):** Normal-Low
- **Vertical Strength (Z):** Normal
- **Density Calculation:**  % of  total infill volume
- **Material Usage:** Normal
- **Print Time:** Normal-Low
- **Material/Time (Higher better):** Normal
- **Applies to:**
  - **[Sparse Infill](strength_settings_infill#sparse-infill-density)**  - **[Solid Infill](strength_settings_infill#internal-solid-infill)**
  - **[Surface](strength_settings_top_bottom_shells)**
![infill-top-aligned-rectilinear](https://github.com/SoftFever/OrcaSlicer/blob/main/doc/images/fill/infill-top-aligned-rectilinear.png?raw=true)
</v>
      </c>
      <c r="AJ5" t="str">
        <f>IF(OR(Infill[[#This Row],[Is Infill]],Infill[[#This Row],[Is Surface]])," { """&amp;Infill[[#This Row],[infill]]&amp;""", "&amp;Infill[[#This Row],[ip]]&amp;" },","")</f>
        <v xml:space="preserve"> { "alignedrectilinear", ipAlignedRectilinear },</v>
      </c>
      <c r="AK5" t="str">
        <f>IF(OR(Infill[[#This Row],[Is Infill]],Infill[[#This Row],[Is Surface]]),"def-&gt;enum_values.push_back("""&amp;Infill[[#This Row],[infill]]&amp;""");","")</f>
        <v>def-&gt;enum_values.push_back("alignedrectilinear");</v>
      </c>
      <c r="AL5" t="str">
        <f>IF(OR(Infill[[#This Row],[Is Infill]],Infill[[#This Row],[Is Surface]]),"def-&gt;enum_labels.push_back(L("""&amp;Infill[[#This Row],[name]]&amp;"""));","")</f>
        <v>def-&gt;enum_labels.push_back(L("Aligned Rectilinear"));</v>
      </c>
      <c r="AN5" t="str">
        <f>Infill[[#This Row],[SVG Link]]</f>
        <v>![param_alignedrectilinear](https://github.com/SoftFever/OrcaSlicer/blob/main/resources/images/param_alignedrectilinear.svg?raw=true)</v>
      </c>
      <c r="AO5" s="1" t="str">
        <f>Infill[[#This Row],[Pattern]]</f>
        <v>[Aligned Rectilinear](#aligned-rectilinear)</v>
      </c>
      <c r="AP5" t="str">
        <f>Infill[[#This Row],[Applies to]]</f>
        <v xml:space="preserve">  - **[Sparse Infill](strength_settings_infill#sparse-infill-density)**  - **[Solid Infill](strength_settings_infill#internal-solid-infill)**
  - **[Surface](strength_settings_top_bottom_shells)**</v>
      </c>
      <c r="AQ5" t="str">
        <f>Infill[[#This Row],[X-Y Strength]]</f>
        <v>Normal-Low</v>
      </c>
      <c r="AR5" t="str">
        <f>Infill[[#This Row],[Z Strength]]</f>
        <v>Normal</v>
      </c>
      <c r="AS5" s="1" t="str">
        <f>Infill[[#This Row],[Material/Time]]</f>
        <v>Normal</v>
      </c>
      <c r="AT5" s="1" t="str">
        <f>Infill[[#This Row],[Print Time]]</f>
        <v>Normal-Low</v>
      </c>
    </row>
    <row r="6" spans="1:46" ht="225" x14ac:dyDescent="0.25">
      <c r="A6" t="s">
        <v>34</v>
      </c>
      <c r="B6" t="s">
        <v>36</v>
      </c>
      <c r="E6">
        <v>4</v>
      </c>
      <c r="F6" t="b">
        <v>1</v>
      </c>
      <c r="G6" t="b">
        <v>0</v>
      </c>
      <c r="H6" t="b">
        <v>0</v>
      </c>
      <c r="I6" t="s">
        <v>80</v>
      </c>
      <c r="J6" t="s">
        <v>1</v>
      </c>
      <c r="K6" t="s">
        <v>119</v>
      </c>
      <c r="L6" t="s">
        <v>144</v>
      </c>
      <c r="M6" s="8" t="s">
        <v>91</v>
      </c>
      <c r="N6">
        <v>3</v>
      </c>
      <c r="O6" t="str">
        <f>_xlfn.XLOOKUP(Infill[[#This Row],[XY-N]],Rating[N],Rating[Name])</f>
        <v>Normal-Low</v>
      </c>
      <c r="P6">
        <v>2</v>
      </c>
      <c r="Q6" t="str">
        <f>_xlfn.XLOOKUP(Infill[[#This Row],[Z-N]],Rating[N],Rating[Name])</f>
        <v>Low</v>
      </c>
      <c r="R6" s="2" t="s">
        <v>76</v>
      </c>
      <c r="S6">
        <v>8</v>
      </c>
      <c r="T6">
        <v>16</v>
      </c>
      <c r="U6">
        <v>149.94</v>
      </c>
      <c r="V6" s="2">
        <f>Infill[[#This Row],[g]]/(997.25*0.15)</f>
        <v>1.0023564803208824</v>
      </c>
      <c r="W6" s="2" t="str">
        <f>_xlfn.XLOOKUP(Infill[[#This Row],[% Effective]],Rating[Max %],Rating[Name],,1)</f>
        <v>Normal</v>
      </c>
      <c r="X6">
        <f>Infill[[#This Row],[hs]]*60+Infill[[#This Row],[min]]</f>
        <v>496</v>
      </c>
      <c r="Y6" s="2">
        <f>Infill[[#This Row],[Total Time]]/AVERAGEIFS(Infill[Total Time],Infill[Material Usage],"Normal")</f>
        <v>0.91975724881995957</v>
      </c>
      <c r="Z6" s="2" t="str">
        <f>_xlfn.XLOOKUP(Infill[[#This Row],[t prom]],Rating[Max %],Rating[Name],,1)</f>
        <v>Normal-Low</v>
      </c>
      <c r="AA6" s="3">
        <f>Infill[[#This Row],[g]]/Infill[[#This Row],[Total Time]]</f>
        <v>0.3022983870967742</v>
      </c>
      <c r="AB6" s="2">
        <f>Infill[[#This Row],[g/t]]/AVERAGEIFS(Infill[g/t],Infill[Material Usage],"Normal")</f>
        <v>1.0630402611478378</v>
      </c>
      <c r="AC6" t="str">
        <f>_xlfn.XLOOKUP(Infill[[#This Row],[g/t prom]],Rating[Max %],Rating[Name],,1)</f>
        <v>Normal</v>
      </c>
      <c r="AD6" s="2" t="str">
        <f>SUBSTITUTE(LOWER(Infill[[#This Row],[name]])," ","-")</f>
        <v>zig-zag</v>
      </c>
      <c r="AE6" t="str">
        <f>"param_"&amp;Infill[[#This Row],[infill]]</f>
        <v>param_zigzag</v>
      </c>
      <c r="AF6" t="str">
        <f>"!["&amp;Infill[[#This Row],[SVG]]&amp;"](https://github.com/SoftFever/OrcaSlicer/blob/main/resources/images/"&amp;Infill[[#This Row],[SVG]]&amp;".svg?raw=true)"</f>
        <v>![param_zigzag](https://github.com/SoftFever/OrcaSlicer/blob/main/resources/images/param_zigzag.svg?raw=true)</v>
      </c>
      <c r="AG6" s="2" t="str">
        <f>"["&amp;Infill[[#This Row],[name]]&amp;"](#"&amp;Infill[[#This Row],[nameMD]]&amp;")"</f>
        <v>[Zig Zag](#zig-zag)</v>
      </c>
      <c r="AH6"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v>
      </c>
      <c r="AI6"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Zig Zag
Similar to [rectilinear](#rectilinear) with consistent pattern between layers. Allows you to add a Symmetric infill Y axis for models with two symmetric parts.
- **Horizontal Strength (X-Y):** Normal-Low
- **Vertical Strength (Z):** Low
- **Density Calculation:**  % of  total infill volume
- **Material Usage:** Normal
- **Print Time:** Normal-Low
- **Material/Time (Higher better):** Normal
- **Applies to:**
  - **[Sparse Infill](strength_settings_infill#sparse-infill-density)**
![infill-top-zig-zag](https://github.com/SoftFever/OrcaSlicer/blob/main/doc/images/fill/infill-top-zig-zag.png?raw=true)
</v>
      </c>
      <c r="AJ6" t="str">
        <f>IF(OR(Infill[[#This Row],[Is Infill]],Infill[[#This Row],[Is Surface]])," { """&amp;Infill[[#This Row],[infill]]&amp;""", "&amp;Infill[[#This Row],[ip]]&amp;" },","")</f>
        <v xml:space="preserve"> { "zigzag", ipZigZag },</v>
      </c>
      <c r="AK6" t="str">
        <f>IF(OR(Infill[[#This Row],[Is Infill]],Infill[[#This Row],[Is Surface]]),"def-&gt;enum_values.push_back("""&amp;Infill[[#This Row],[infill]]&amp;""");","")</f>
        <v>def-&gt;enum_values.push_back("zigzag");</v>
      </c>
      <c r="AL6" t="str">
        <f>IF(OR(Infill[[#This Row],[Is Infill]],Infill[[#This Row],[Is Surface]]),"def-&gt;enum_labels.push_back(L("""&amp;Infill[[#This Row],[name]]&amp;"""));","")</f>
        <v>def-&gt;enum_labels.push_back(L("Zig Zag"));</v>
      </c>
      <c r="AN6" t="str">
        <f>Infill[[#This Row],[SVG Link]]</f>
        <v>![param_zigzag](https://github.com/SoftFever/OrcaSlicer/blob/main/resources/images/param_zigzag.svg?raw=true)</v>
      </c>
      <c r="AO6" s="1" t="str">
        <f>Infill[[#This Row],[Pattern]]</f>
        <v>[Zig Zag](#zig-zag)</v>
      </c>
      <c r="AP6" t="str">
        <f>Infill[[#This Row],[Applies to]]</f>
        <v xml:space="preserve">  - **[Sparse Infill](strength_settings_infill#sparse-infill-density)**</v>
      </c>
      <c r="AQ6" t="str">
        <f>Infill[[#This Row],[X-Y Strength]]</f>
        <v>Normal-Low</v>
      </c>
      <c r="AR6" t="str">
        <f>Infill[[#This Row],[Z Strength]]</f>
        <v>Low</v>
      </c>
      <c r="AS6" s="1" t="str">
        <f>Infill[[#This Row],[Material/Time]]</f>
        <v>Normal</v>
      </c>
      <c r="AT6" s="1" t="str">
        <f>Infill[[#This Row],[Print Time]]</f>
        <v>Normal-Low</v>
      </c>
    </row>
    <row r="7" spans="1:46" ht="225" x14ac:dyDescent="0.25">
      <c r="A7" t="s">
        <v>52</v>
      </c>
      <c r="B7" t="s">
        <v>36</v>
      </c>
      <c r="E7">
        <v>5</v>
      </c>
      <c r="F7" t="b">
        <v>1</v>
      </c>
      <c r="G7" t="b">
        <v>0</v>
      </c>
      <c r="H7" t="b">
        <v>0</v>
      </c>
      <c r="I7" t="s">
        <v>85</v>
      </c>
      <c r="J7" t="s">
        <v>1</v>
      </c>
      <c r="K7" t="s">
        <v>120</v>
      </c>
      <c r="L7" t="s">
        <v>145</v>
      </c>
      <c r="M7" s="8" t="s">
        <v>92</v>
      </c>
      <c r="N7">
        <v>4</v>
      </c>
      <c r="O7" t="str">
        <f>_xlfn.XLOOKUP(Infill[[#This Row],[XY-N]],Rating[N],Rating[Name])</f>
        <v>Normal</v>
      </c>
      <c r="P7">
        <v>2</v>
      </c>
      <c r="Q7" t="str">
        <f>_xlfn.XLOOKUP(Infill[[#This Row],[Z-N]],Rating[N],Rating[Name])</f>
        <v>Low</v>
      </c>
      <c r="R7" s="2" t="s">
        <v>76</v>
      </c>
      <c r="S7">
        <v>8</v>
      </c>
      <c r="T7">
        <v>14</v>
      </c>
      <c r="U7">
        <v>149.84</v>
      </c>
      <c r="V7" s="2">
        <f>Infill[[#This Row],[g]]/(997.25*0.15)</f>
        <v>1.0016879752653129</v>
      </c>
      <c r="W7" s="2" t="str">
        <f>_xlfn.XLOOKUP(Infill[[#This Row],[% Effective]],Rating[Max %],Rating[Name],,1)</f>
        <v>Normal</v>
      </c>
      <c r="X7">
        <f>Infill[[#This Row],[hs]]*60+Infill[[#This Row],[min]]</f>
        <v>494</v>
      </c>
      <c r="Y7" s="2">
        <f>Infill[[#This Row],[Total Time]]/AVERAGEIFS(Infill[Total Time],Infill[Material Usage],"Normal")</f>
        <v>0.91604855023600817</v>
      </c>
      <c r="Z7" s="2" t="str">
        <f>_xlfn.XLOOKUP(Infill[[#This Row],[t prom]],Rating[Max %],Rating[Name],,1)</f>
        <v>Normal-Low</v>
      </c>
      <c r="AA7" s="3">
        <f>Infill[[#This Row],[g]]/Infill[[#This Row],[Total Time]]</f>
        <v>0.30331983805668017</v>
      </c>
      <c r="AB7" s="2">
        <f>Infill[[#This Row],[g/t]]/AVERAGEIFS(Infill[g/t],Infill[Material Usage],"Normal")</f>
        <v>1.0666322204222369</v>
      </c>
      <c r="AC7" t="str">
        <f>_xlfn.XLOOKUP(Infill[[#This Row],[g/t prom]],Rating[Max %],Rating[Name],,1)</f>
        <v>Normal</v>
      </c>
      <c r="AD7" s="2" t="str">
        <f>SUBSTITUTE(LOWER(Infill[[#This Row],[name]])," ","-")</f>
        <v>cross-zag</v>
      </c>
      <c r="AE7" t="str">
        <f>"param_"&amp;Infill[[#This Row],[infill]]</f>
        <v>param_crosszag</v>
      </c>
      <c r="AF7" t="str">
        <f>"!["&amp;Infill[[#This Row],[SVG]]&amp;"](https://github.com/SoftFever/OrcaSlicer/blob/main/resources/images/"&amp;Infill[[#This Row],[SVG]]&amp;".svg?raw=true)"</f>
        <v>![param_crosszag](https://github.com/SoftFever/OrcaSlicer/blob/main/resources/images/param_crosszag.svg?raw=true)</v>
      </c>
      <c r="AG7" s="2" t="str">
        <f>"["&amp;Infill[[#This Row],[name]]&amp;"](#"&amp;Infill[[#This Row],[nameMD]]&amp;")"</f>
        <v>[Cross Zag](#cross-zag)</v>
      </c>
      <c r="AH7"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v>
      </c>
      <c r="AI7"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Cross Zag
Similar to [Zig Zag](#zig-zag) but displacing each layer with Infill shift step parameter.
- **Horizontal Strength (X-Y):** Normal
- **Vertical Strength (Z):** Low
- **Density Calculation:**  % of  total infill volume
- **Material Usage:** Normal
- **Print Time:** Normal-Low
- **Material/Time (Higher better):** Normal
- **Applies to:**
  - **[Sparse Infill](strength_settings_infill#sparse-infill-density)**
![infill-top-cross-zag](https://github.com/SoftFever/OrcaSlicer/blob/main/doc/images/fill/infill-top-cross-zag.png?raw=true)
</v>
      </c>
      <c r="AJ7" t="str">
        <f>IF(OR(Infill[[#This Row],[Is Infill]],Infill[[#This Row],[Is Surface]])," { """&amp;Infill[[#This Row],[infill]]&amp;""", "&amp;Infill[[#This Row],[ip]]&amp;" },","")</f>
        <v xml:space="preserve"> { "crosszag", ipCrossZag },</v>
      </c>
      <c r="AK7" t="str">
        <f>IF(OR(Infill[[#This Row],[Is Infill]],Infill[[#This Row],[Is Surface]]),"def-&gt;enum_values.push_back("""&amp;Infill[[#This Row],[infill]]&amp;""");","")</f>
        <v>def-&gt;enum_values.push_back("crosszag");</v>
      </c>
      <c r="AL7" t="str">
        <f>IF(OR(Infill[[#This Row],[Is Infill]],Infill[[#This Row],[Is Surface]]),"def-&gt;enum_labels.push_back(L("""&amp;Infill[[#This Row],[name]]&amp;"""));","")</f>
        <v>def-&gt;enum_labels.push_back(L("Cross Zag"));</v>
      </c>
      <c r="AN7" t="str">
        <f>Infill[[#This Row],[SVG Link]]</f>
        <v>![param_crosszag](https://github.com/SoftFever/OrcaSlicer/blob/main/resources/images/param_crosszag.svg?raw=true)</v>
      </c>
      <c r="AO7" s="1" t="str">
        <f>Infill[[#This Row],[Pattern]]</f>
        <v>[Cross Zag](#cross-zag)</v>
      </c>
      <c r="AP7" t="str">
        <f>Infill[[#This Row],[Applies to]]</f>
        <v xml:space="preserve">  - **[Sparse Infill](strength_settings_infill#sparse-infill-density)**</v>
      </c>
      <c r="AQ7" t="str">
        <f>Infill[[#This Row],[X-Y Strength]]</f>
        <v>Normal</v>
      </c>
      <c r="AR7" t="str">
        <f>Infill[[#This Row],[Z Strength]]</f>
        <v>Low</v>
      </c>
      <c r="AS7" s="1" t="str">
        <f>Infill[[#This Row],[Material/Time]]</f>
        <v>Normal</v>
      </c>
      <c r="AT7" s="1" t="str">
        <f>Infill[[#This Row],[Print Time]]</f>
        <v>Normal-Low</v>
      </c>
    </row>
    <row r="8" spans="1:46" ht="225" x14ac:dyDescent="0.25">
      <c r="A8" t="s">
        <v>37</v>
      </c>
      <c r="B8" s="4">
        <v>1</v>
      </c>
      <c r="E8">
        <v>6</v>
      </c>
      <c r="F8" t="b">
        <v>1</v>
      </c>
      <c r="G8" t="b">
        <v>0</v>
      </c>
      <c r="H8" t="b">
        <v>0</v>
      </c>
      <c r="I8" t="s">
        <v>81</v>
      </c>
      <c r="J8" t="s">
        <v>1</v>
      </c>
      <c r="K8" t="s">
        <v>121</v>
      </c>
      <c r="L8" t="s">
        <v>146</v>
      </c>
      <c r="M8" s="8" t="s">
        <v>93</v>
      </c>
      <c r="N8">
        <v>3</v>
      </c>
      <c r="O8" t="str">
        <f>_xlfn.XLOOKUP(Infill[[#This Row],[XY-N]],Rating[N],Rating[Name])</f>
        <v>Normal-Low</v>
      </c>
      <c r="P8">
        <v>3</v>
      </c>
      <c r="Q8" t="str">
        <f>_xlfn.XLOOKUP(Infill[[#This Row],[Z-N]],Rating[N],Rating[Name])</f>
        <v>Normal-Low</v>
      </c>
      <c r="R8" s="2" t="s">
        <v>82</v>
      </c>
      <c r="S8">
        <v>15</v>
      </c>
      <c r="T8">
        <v>46</v>
      </c>
      <c r="U8">
        <v>182.32</v>
      </c>
      <c r="V8" s="2">
        <f>Infill[[#This Row],[g]]/(997.25*0.15)</f>
        <v>1.2188184173142809</v>
      </c>
      <c r="W8" s="2" t="str">
        <f>_xlfn.XLOOKUP(Infill[[#This Row],[% Effective]],Rating[Max %],Rating[Name],,1)</f>
        <v>Normal-High</v>
      </c>
      <c r="X8">
        <f>Infill[[#This Row],[hs]]*60+Infill[[#This Row],[min]]</f>
        <v>946</v>
      </c>
      <c r="Y8" s="2">
        <f>Infill[[#This Row],[Total Time]]/AVERAGEIFS(Infill[Total Time],Infill[Material Usage],"Normal")</f>
        <v>1.7542144302090359</v>
      </c>
      <c r="Z8" s="2" t="str">
        <f>_xlfn.XLOOKUP(Infill[[#This Row],[t prom]],Rating[Max %],Rating[Name],,1)</f>
        <v>Extra-High</v>
      </c>
      <c r="AA8" s="3">
        <f>Infill[[#This Row],[g]]/Infill[[#This Row],[Total Time]]</f>
        <v>0.19272727272727272</v>
      </c>
      <c r="AB8" s="2">
        <f>Infill[[#This Row],[g/t]]/AVERAGEIFS(Infill[g/t],Infill[Material Usage],"Normal")</f>
        <v>0.67773054397648413</v>
      </c>
      <c r="AC8" t="str">
        <f>_xlfn.XLOOKUP(Infill[[#This Row],[g/t prom]],Rating[Max %],Rating[Name],,1)</f>
        <v>Low</v>
      </c>
      <c r="AD8" s="2" t="str">
        <f>SUBSTITUTE(LOWER(Infill[[#This Row],[name]])," ","-")</f>
        <v>locked-zag</v>
      </c>
      <c r="AE8" t="str">
        <f>"param_"&amp;Infill[[#This Row],[infill]]</f>
        <v>param_lockedzag</v>
      </c>
      <c r="AF8" t="str">
        <f>"!["&amp;Infill[[#This Row],[SVG]]&amp;"](https://github.com/SoftFever/OrcaSlicer/blob/main/resources/images/"&amp;Infill[[#This Row],[SVG]]&amp;".svg?raw=true)"</f>
        <v>![param_lockedzag](https://github.com/SoftFever/OrcaSlicer/blob/main/resources/images/param_lockedzag.svg?raw=true)</v>
      </c>
      <c r="AG8" s="2" t="str">
        <f>"["&amp;Infill[[#This Row],[name]]&amp;"](#"&amp;Infill[[#This Row],[nameMD]]&amp;")"</f>
        <v>[Locked Zag](#locked-zag)</v>
      </c>
      <c r="AH8"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v>
      </c>
      <c r="AI8"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Locked Zag
Adaptive version of [Zig Zag](#zig-zag) adding an external skin texture to interlock layers and a low material skeleton.
- **Horizontal Strength (X-Y):** Normal-Low
- **Vertical Strength (Z):** Normal-Low
- **Density Calculation:** Same as [Zig Zag](#zig-zag) but increasing near walls
- **Material Usage:** Normal-High
- **Print Time:** Extra-High
- **Material/Time (Higher better):** Low
- **Applies to:**
  - **[Sparse Infill](strength_settings_infill#sparse-infill-density)**
![infill-top-locked-zag](https://github.com/SoftFever/OrcaSlicer/blob/main/doc/images/fill/infill-top-locked-zag.png?raw=true)
</v>
      </c>
      <c r="AJ8" t="str">
        <f>IF(OR(Infill[[#This Row],[Is Infill]],Infill[[#This Row],[Is Surface]])," { """&amp;Infill[[#This Row],[infill]]&amp;""", "&amp;Infill[[#This Row],[ip]]&amp;" },","")</f>
        <v xml:space="preserve"> { "lockedzag", ipLockedZag },</v>
      </c>
      <c r="AK8" t="str">
        <f>IF(OR(Infill[[#This Row],[Is Infill]],Infill[[#This Row],[Is Surface]]),"def-&gt;enum_values.push_back("""&amp;Infill[[#This Row],[infill]]&amp;""");","")</f>
        <v>def-&gt;enum_values.push_back("lockedzag");</v>
      </c>
      <c r="AL8" t="str">
        <f>IF(OR(Infill[[#This Row],[Is Infill]],Infill[[#This Row],[Is Surface]]),"def-&gt;enum_labels.push_back(L("""&amp;Infill[[#This Row],[name]]&amp;"""));","")</f>
        <v>def-&gt;enum_labels.push_back(L("Locked Zag"));</v>
      </c>
      <c r="AN8" t="str">
        <f>Infill[[#This Row],[SVG Link]]</f>
        <v>![param_lockedzag](https://github.com/SoftFever/OrcaSlicer/blob/main/resources/images/param_lockedzag.svg?raw=true)</v>
      </c>
      <c r="AO8" s="1" t="str">
        <f>Infill[[#This Row],[Pattern]]</f>
        <v>[Locked Zag](#locked-zag)</v>
      </c>
      <c r="AP8" t="str">
        <f>Infill[[#This Row],[Applies to]]</f>
        <v xml:space="preserve">  - **[Sparse Infill](strength_settings_infill#sparse-infill-density)**</v>
      </c>
      <c r="AQ8" t="str">
        <f>Infill[[#This Row],[X-Y Strength]]</f>
        <v>Normal-Low</v>
      </c>
      <c r="AR8" t="str">
        <f>Infill[[#This Row],[Z Strength]]</f>
        <v>Normal-Low</v>
      </c>
      <c r="AS8" s="1" t="str">
        <f>Infill[[#This Row],[Material/Time]]</f>
        <v>Low</v>
      </c>
      <c r="AT8" s="1" t="str">
        <f>Infill[[#This Row],[Print Time]]</f>
        <v>Extra-High</v>
      </c>
    </row>
    <row r="9" spans="1:46" ht="225" x14ac:dyDescent="0.25">
      <c r="A9" t="s">
        <v>49</v>
      </c>
      <c r="B9">
        <v>1</v>
      </c>
      <c r="E9">
        <v>7</v>
      </c>
      <c r="F9" t="b">
        <v>1</v>
      </c>
      <c r="G9" t="b">
        <v>0</v>
      </c>
      <c r="H9" t="b">
        <v>0</v>
      </c>
      <c r="I9" t="s">
        <v>3</v>
      </c>
      <c r="J9" t="s">
        <v>1</v>
      </c>
      <c r="K9" t="s">
        <v>98</v>
      </c>
      <c r="L9" t="s">
        <v>127</v>
      </c>
      <c r="M9" s="6" t="s">
        <v>56</v>
      </c>
      <c r="N9">
        <v>2</v>
      </c>
      <c r="O9" t="str">
        <f>_xlfn.XLOOKUP(Infill[[#This Row],[XY-N]],Rating[N],Rating[Name])</f>
        <v>Low</v>
      </c>
      <c r="P9">
        <v>2</v>
      </c>
      <c r="Q9" t="str">
        <f>_xlfn.XLOOKUP(Infill[[#This Row],[Z-N]],Rating[N],Rating[Name])</f>
        <v>Low</v>
      </c>
      <c r="R9" s="2" t="s">
        <v>76</v>
      </c>
      <c r="S9">
        <v>7</v>
      </c>
      <c r="T9">
        <v>49</v>
      </c>
      <c r="U9">
        <v>154.68</v>
      </c>
      <c r="V9" s="2">
        <f>Infill[[#This Row],[g]]/(997.25*0.15)</f>
        <v>1.0340436199548759</v>
      </c>
      <c r="W9" s="2" t="str">
        <f>_xlfn.XLOOKUP(Infill[[#This Row],[% Effective]],Rating[Max %],Rating[Name],,1)</f>
        <v>Normal</v>
      </c>
      <c r="X9">
        <f>Infill[[#This Row],[hs]]*60+Infill[[#This Row],[min]]</f>
        <v>469</v>
      </c>
      <c r="Y9" s="2">
        <f>Infill[[#This Row],[Total Time]]/AVERAGEIFS(Infill[Total Time],Infill[Material Usage],"Normal")</f>
        <v>0.86968981793661504</v>
      </c>
      <c r="Z9" s="2" t="str">
        <f>_xlfn.XLOOKUP(Infill[[#This Row],[t prom]],Rating[Max %],Rating[Name],,1)</f>
        <v>Normal-Low</v>
      </c>
      <c r="AA9" s="3">
        <f>Infill[[#This Row],[g]]/Infill[[#This Row],[Total Time]]</f>
        <v>0.3298081023454158</v>
      </c>
      <c r="AB9" s="2">
        <f>Infill[[#This Row],[g/t]]/AVERAGEIFS(Infill[g/t],Infill[Material Usage],"Normal")</f>
        <v>1.1597789012804325</v>
      </c>
      <c r="AC9" t="str">
        <f>_xlfn.XLOOKUP(Infill[[#This Row],[g/t prom]],Rating[Max %],Rating[Name],,1)</f>
        <v>Normal-High</v>
      </c>
      <c r="AD9" s="2" t="str">
        <f>SUBSTITUTE(LOWER(Infill[[#This Row],[name]])," ","-")</f>
        <v>line</v>
      </c>
      <c r="AE9" t="str">
        <f>"param_"&amp;Infill[[#This Row],[infill]]</f>
        <v>param_line</v>
      </c>
      <c r="AF9" t="str">
        <f>"!["&amp;Infill[[#This Row],[SVG]]&amp;"](https://github.com/SoftFever/OrcaSlicer/blob/main/resources/images/"&amp;Infill[[#This Row],[SVG]]&amp;".svg?raw=true)"</f>
        <v>![param_line](https://github.com/SoftFever/OrcaSlicer/blob/main/resources/images/param_line.svg?raw=true)</v>
      </c>
      <c r="AG9" s="2" t="str">
        <f>"["&amp;Infill[[#This Row],[name]]&amp;"](#"&amp;Infill[[#This Row],[nameMD]]&amp;")"</f>
        <v>[Line](#line)</v>
      </c>
      <c r="AH9"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v>
      </c>
      <c r="AI9"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Line
Similar to [rectilinear](#rectilinear), but each line is slightly rotated to improve print speed.
- **Horizontal Strength (X-Y):** Low
- **Vertical Strength (Z):** Low
- **Density Calculation:**  % of  total infill volume
- **Material Usage:** Normal
- **Print Time:** Normal-Low
- **Material/Time (Higher better):** Normal-High
- **Applies to:**
  - **[Sparse Infill](strength_settings_infill#sparse-infill-density)**
![infill-top-line](https://github.com/SoftFever/OrcaSlicer/blob/main/doc/images/fill/infill-top-line.png?raw=true)
</v>
      </c>
      <c r="AJ9" t="str">
        <f>IF(OR(Infill[[#This Row],[Is Infill]],Infill[[#This Row],[Is Surface]])," { """&amp;Infill[[#This Row],[infill]]&amp;""", "&amp;Infill[[#This Row],[ip]]&amp;" },","")</f>
        <v xml:space="preserve"> { "line", ipLine },</v>
      </c>
      <c r="AK9" t="str">
        <f>IF(OR(Infill[[#This Row],[Is Infill]],Infill[[#This Row],[Is Surface]]),"def-&gt;enum_values.push_back("""&amp;Infill[[#This Row],[infill]]&amp;""");","")</f>
        <v>def-&gt;enum_values.push_back("line");</v>
      </c>
      <c r="AL9" t="str">
        <f>IF(OR(Infill[[#This Row],[Is Infill]],Infill[[#This Row],[Is Surface]]),"def-&gt;enum_labels.push_back(L("""&amp;Infill[[#This Row],[name]]&amp;"""));","")</f>
        <v>def-&gt;enum_labels.push_back(L("Line"));</v>
      </c>
      <c r="AN9" t="str">
        <f>Infill[[#This Row],[SVG Link]]</f>
        <v>![param_line](https://github.com/SoftFever/OrcaSlicer/blob/main/resources/images/param_line.svg?raw=true)</v>
      </c>
      <c r="AO9" s="1" t="str">
        <f>Infill[[#This Row],[Pattern]]</f>
        <v>[Line](#line)</v>
      </c>
      <c r="AP9" t="str">
        <f>Infill[[#This Row],[Applies to]]</f>
        <v xml:space="preserve">  - **[Sparse Infill](strength_settings_infill#sparse-infill-density)**</v>
      </c>
      <c r="AQ9" t="str">
        <f>Infill[[#This Row],[X-Y Strength]]</f>
        <v>Low</v>
      </c>
      <c r="AR9" t="str">
        <f>Infill[[#This Row],[Z Strength]]</f>
        <v>Low</v>
      </c>
      <c r="AS9" s="1" t="str">
        <f>Infill[[#This Row],[Material/Time]]</f>
        <v>Normal-High</v>
      </c>
      <c r="AT9" s="1" t="str">
        <f>Infill[[#This Row],[Print Time]]</f>
        <v>Normal-Low</v>
      </c>
    </row>
    <row r="10" spans="1:46" ht="225" x14ac:dyDescent="0.25">
      <c r="A10" t="s">
        <v>175</v>
      </c>
      <c r="B10" t="s">
        <v>172</v>
      </c>
      <c r="E10">
        <v>8</v>
      </c>
      <c r="F10" t="b">
        <v>1</v>
      </c>
      <c r="G10" t="b">
        <v>0</v>
      </c>
      <c r="H10" t="b">
        <v>0</v>
      </c>
      <c r="I10" t="s">
        <v>2</v>
      </c>
      <c r="J10" t="s">
        <v>159</v>
      </c>
      <c r="K10" t="s">
        <v>97</v>
      </c>
      <c r="L10" t="s">
        <v>126</v>
      </c>
      <c r="M10" s="6" t="s">
        <v>55</v>
      </c>
      <c r="N10">
        <v>6</v>
      </c>
      <c r="O10" t="str">
        <f>_xlfn.XLOOKUP(Infill[[#This Row],[XY-N]],Rating[N],Rating[Name])</f>
        <v>High</v>
      </c>
      <c r="P10">
        <v>6</v>
      </c>
      <c r="Q10" t="str">
        <f>_xlfn.XLOOKUP(Infill[[#This Row],[Z-N]],Rating[N],Rating[Name])</f>
        <v>High</v>
      </c>
      <c r="R10" s="2" t="s">
        <v>76</v>
      </c>
      <c r="S10">
        <v>8</v>
      </c>
      <c r="T10">
        <v>6</v>
      </c>
      <c r="U10">
        <v>148.87</v>
      </c>
      <c r="V10" s="2">
        <f>Infill[[#This Row],[g]]/(997.25*0.15)</f>
        <v>0.99520347622628891</v>
      </c>
      <c r="W10" s="2" t="str">
        <f>_xlfn.XLOOKUP(Infill[[#This Row],[% Effective]],Rating[Max %],Rating[Name],,1)</f>
        <v>Normal</v>
      </c>
      <c r="X10">
        <f>Infill[[#This Row],[hs]]*60+Infill[[#This Row],[min]]</f>
        <v>486</v>
      </c>
      <c r="Y10" s="2">
        <f>Infill[[#This Row],[Total Time]]/AVERAGEIFS(Infill[Total Time],Infill[Material Usage],"Normal")</f>
        <v>0.90121375590020236</v>
      </c>
      <c r="Z10" s="2" t="str">
        <f>_xlfn.XLOOKUP(Infill[[#This Row],[t prom]],Rating[Max %],Rating[Name],,1)</f>
        <v>Normal-Low</v>
      </c>
      <c r="AA10" s="3">
        <f>Infill[[#This Row],[g]]/Infill[[#This Row],[Total Time]]</f>
        <v>0.30631687242798356</v>
      </c>
      <c r="AB10" s="2">
        <f>Infill[[#This Row],[g/t]]/AVERAGEIFS(Infill[g/t],Infill[Material Usage],"Normal")</f>
        <v>1.0771713709328861</v>
      </c>
      <c r="AC10" t="str">
        <f>_xlfn.XLOOKUP(Infill[[#This Row],[g/t prom]],Rating[Max %],Rating[Name],,1)</f>
        <v>Normal-High</v>
      </c>
      <c r="AD10" s="2" t="str">
        <f>SUBSTITUTE(LOWER(Infill[[#This Row],[name]])," ","-")</f>
        <v>grid</v>
      </c>
      <c r="AE10" t="str">
        <f>"param_"&amp;Infill[[#This Row],[infill]]</f>
        <v>param_grid</v>
      </c>
      <c r="AF10" t="str">
        <f>"!["&amp;Infill[[#This Row],[SVG]]&amp;"](https://github.com/SoftFever/OrcaSlicer/blob/main/resources/images/"&amp;Infill[[#This Row],[SVG]]&amp;".svg?raw=true)"</f>
        <v>![param_grid](https://github.com/SoftFever/OrcaSlicer/blob/main/resources/images/param_grid.svg?raw=true)</v>
      </c>
      <c r="AG10" s="2" t="str">
        <f>"["&amp;Infill[[#This Row],[name]]&amp;"](#"&amp;Infill[[#This Row],[nameMD]]&amp;")"</f>
        <v>[Grid](#grid)</v>
      </c>
      <c r="AH10"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v>
      </c>
      <c r="AI10"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Grid
Two-layer pattern of perpendicular lines, forming a grid. Overlapping points may cause noise or artifacts.
- **Horizontal Strength (X-Y):** High
- **Vertical Strength (Z):** High
- **Density Calculation:**  % of  total infill volume
- **Material Usage:** Normal
- **Print Time:** Normal-Low
- **Material/Time (Higher better):** Normal-High
- **Applies to:**
  - **[Sparse Infill](strength_settings_infill#sparse-infill-density)**
![infill-top-grid](https://github.com/SoftFever/OrcaSlicer/blob/main/doc/images/fill/infill-top-grid.png?raw=true)
</v>
      </c>
      <c r="AJ10" t="str">
        <f>IF(OR(Infill[[#This Row],[Is Infill]],Infill[[#This Row],[Is Surface]])," { """&amp;Infill[[#This Row],[infill]]&amp;""", "&amp;Infill[[#This Row],[ip]]&amp;" },","")</f>
        <v xml:space="preserve"> { "grid", ipGrid },</v>
      </c>
      <c r="AK10" t="str">
        <f>IF(OR(Infill[[#This Row],[Is Infill]],Infill[[#This Row],[Is Surface]]),"def-&gt;enum_values.push_back("""&amp;Infill[[#This Row],[infill]]&amp;""");","")</f>
        <v>def-&gt;enum_values.push_back("grid");</v>
      </c>
      <c r="AL10" t="str">
        <f>IF(OR(Infill[[#This Row],[Is Infill]],Infill[[#This Row],[Is Surface]]),"def-&gt;enum_labels.push_back(L("""&amp;Infill[[#This Row],[name]]&amp;"""));","")</f>
        <v>def-&gt;enum_labels.push_back(L("Grid"));</v>
      </c>
      <c r="AN10" t="str">
        <f>Infill[[#This Row],[SVG Link]]</f>
        <v>![param_grid](https://github.com/SoftFever/OrcaSlicer/blob/main/resources/images/param_grid.svg?raw=true)</v>
      </c>
      <c r="AO10" s="1" t="str">
        <f>Infill[[#This Row],[Pattern]]</f>
        <v>[Grid](#grid)</v>
      </c>
      <c r="AP10" t="str">
        <f>Infill[[#This Row],[Applies to]]</f>
        <v xml:space="preserve">  - **[Sparse Infill](strength_settings_infill#sparse-infill-density)**</v>
      </c>
      <c r="AQ10" t="str">
        <f>Infill[[#This Row],[X-Y Strength]]</f>
        <v>High</v>
      </c>
      <c r="AR10" t="str">
        <f>Infill[[#This Row],[Z Strength]]</f>
        <v>High</v>
      </c>
      <c r="AS10" s="1" t="str">
        <f>Infill[[#This Row],[Material/Time]]</f>
        <v>Normal-High</v>
      </c>
      <c r="AT10" s="1" t="str">
        <f>Infill[[#This Row],[Print Time]]</f>
        <v>Normal-Low</v>
      </c>
    </row>
    <row r="11" spans="1:46" ht="225" x14ac:dyDescent="0.25">
      <c r="A11" t="s">
        <v>177</v>
      </c>
      <c r="B11" t="s">
        <v>176</v>
      </c>
      <c r="E11">
        <v>9</v>
      </c>
      <c r="F11" t="b">
        <v>1</v>
      </c>
      <c r="G11" t="b">
        <v>0</v>
      </c>
      <c r="H11" t="b">
        <v>0</v>
      </c>
      <c r="I11" t="s">
        <v>5</v>
      </c>
      <c r="J11" t="s">
        <v>159</v>
      </c>
      <c r="K11" t="s">
        <v>100</v>
      </c>
      <c r="L11" t="s">
        <v>129</v>
      </c>
      <c r="M11" s="6" t="s">
        <v>58</v>
      </c>
      <c r="N11">
        <v>6</v>
      </c>
      <c r="O11" t="str">
        <f>_xlfn.XLOOKUP(Infill[[#This Row],[XY-N]],Rating[N],Rating[Name])</f>
        <v>High</v>
      </c>
      <c r="P11">
        <v>4</v>
      </c>
      <c r="Q11" t="str">
        <f>_xlfn.XLOOKUP(Infill[[#This Row],[Z-N]],Rating[N],Rating[Name])</f>
        <v>Normal</v>
      </c>
      <c r="R11" s="2" t="s">
        <v>76</v>
      </c>
      <c r="S11">
        <v>7</v>
      </c>
      <c r="T11">
        <v>50</v>
      </c>
      <c r="U11">
        <v>147.55000000000001</v>
      </c>
      <c r="V11" s="2">
        <f>Infill[[#This Row],[g]]/(997.25*0.15)</f>
        <v>0.9863792094927718</v>
      </c>
      <c r="W11" s="2" t="str">
        <f>_xlfn.XLOOKUP(Infill[[#This Row],[% Effective]],Rating[Max %],Rating[Name],,1)</f>
        <v>Normal</v>
      </c>
      <c r="X11">
        <f>Infill[[#This Row],[hs]]*60+Infill[[#This Row],[min]]</f>
        <v>470</v>
      </c>
      <c r="Y11" s="2">
        <f>Infill[[#This Row],[Total Time]]/AVERAGEIFS(Infill[Total Time],Infill[Material Usage],"Normal")</f>
        <v>0.87154416722859074</v>
      </c>
      <c r="Z11" s="2" t="str">
        <f>_xlfn.XLOOKUP(Infill[[#This Row],[t prom]],Rating[Max %],Rating[Name],,1)</f>
        <v>Normal-Low</v>
      </c>
      <c r="AA11" s="3">
        <f>Infill[[#This Row],[g]]/Infill[[#This Row],[Total Time]]</f>
        <v>0.31393617021276599</v>
      </c>
      <c r="AB11" s="2">
        <f>Infill[[#This Row],[g/t]]/AVERAGEIFS(Infill[g/t],Infill[Material Usage],"Normal")</f>
        <v>1.1039648327991096</v>
      </c>
      <c r="AC11" t="str">
        <f>_xlfn.XLOOKUP(Infill[[#This Row],[g/t prom]],Rating[Max %],Rating[Name],,1)</f>
        <v>Normal-High</v>
      </c>
      <c r="AD11" s="2" t="str">
        <f>SUBSTITUTE(LOWER(Infill[[#This Row],[name]])," ","-")</f>
        <v>triangles</v>
      </c>
      <c r="AE11" t="str">
        <f>"param_"&amp;Infill[[#This Row],[infill]]</f>
        <v>param_triangles</v>
      </c>
      <c r="AF11" t="str">
        <f>"!["&amp;Infill[[#This Row],[SVG]]&amp;"](https://github.com/SoftFever/OrcaSlicer/blob/main/resources/images/"&amp;Infill[[#This Row],[SVG]]&amp;".svg?raw=true)"</f>
        <v>![param_triangles](https://github.com/SoftFever/OrcaSlicer/blob/main/resources/images/param_triangles.svg?raw=true)</v>
      </c>
      <c r="AG11" s="2" t="str">
        <f>"["&amp;Infill[[#This Row],[name]]&amp;"](#"&amp;Infill[[#This Row],[nameMD]]&amp;")"</f>
        <v>[Triangles](#triangles)</v>
      </c>
      <c r="AH11"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v>
      </c>
      <c r="AI11"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Triangles
Triangle-based grid, offering strong X-Y strength but with triple overlaps at intersections.
- **Horizontal Strength (X-Y):** High
- **Vertical Strength (Z):** Normal
- **Density Calculation:**  % of  total infill volume
- **Material Usage:** Normal
- **Print Time:** Normal-Low
- **Material/Time (Higher better):** Normal-High
- **Applies to:**
  - **[Sparse Infill](strength_settings_infill#sparse-infill-density)**
![infill-top-triangles](https://github.com/SoftFever/OrcaSlicer/blob/main/doc/images/fill/infill-top-triangles.png?raw=true)
</v>
      </c>
      <c r="AJ11" t="str">
        <f>IF(OR(Infill[[#This Row],[Is Infill]],Infill[[#This Row],[Is Surface]])," { """&amp;Infill[[#This Row],[infill]]&amp;""", "&amp;Infill[[#This Row],[ip]]&amp;" },","")</f>
        <v xml:space="preserve"> { "triangles", ipTriangles },</v>
      </c>
      <c r="AK11" t="str">
        <f>IF(OR(Infill[[#This Row],[Is Infill]],Infill[[#This Row],[Is Surface]]),"def-&gt;enum_values.push_back("""&amp;Infill[[#This Row],[infill]]&amp;""");","")</f>
        <v>def-&gt;enum_values.push_back("triangles");</v>
      </c>
      <c r="AL11" t="str">
        <f>IF(OR(Infill[[#This Row],[Is Infill]],Infill[[#This Row],[Is Surface]]),"def-&gt;enum_labels.push_back(L("""&amp;Infill[[#This Row],[name]]&amp;"""));","")</f>
        <v>def-&gt;enum_labels.push_back(L("Triangles"));</v>
      </c>
      <c r="AN11" t="str">
        <f>Infill[[#This Row],[SVG Link]]</f>
        <v>![param_triangles](https://github.com/SoftFever/OrcaSlicer/blob/main/resources/images/param_triangles.svg?raw=true)</v>
      </c>
      <c r="AO11" s="1" t="str">
        <f>Infill[[#This Row],[Pattern]]</f>
        <v>[Triangles](#triangles)</v>
      </c>
      <c r="AP11" t="str">
        <f>Infill[[#This Row],[Applies to]]</f>
        <v xml:space="preserve">  - **[Sparse Infill](strength_settings_infill#sparse-infill-density)**</v>
      </c>
      <c r="AQ11" t="str">
        <f>Infill[[#This Row],[X-Y Strength]]</f>
        <v>High</v>
      </c>
      <c r="AR11" t="str">
        <f>Infill[[#This Row],[Z Strength]]</f>
        <v>Normal</v>
      </c>
      <c r="AS11" s="1" t="str">
        <f>Infill[[#This Row],[Material/Time]]</f>
        <v>Normal-High</v>
      </c>
      <c r="AT11" s="1" t="str">
        <f>Infill[[#This Row],[Print Time]]</f>
        <v>Normal-Low</v>
      </c>
    </row>
    <row r="12" spans="1:46" ht="225" x14ac:dyDescent="0.25">
      <c r="A12" t="s">
        <v>178</v>
      </c>
      <c r="B12" t="s">
        <v>180</v>
      </c>
      <c r="E12">
        <v>10</v>
      </c>
      <c r="F12" t="b">
        <v>1</v>
      </c>
      <c r="G12" t="b">
        <v>0</v>
      </c>
      <c r="H12" t="b">
        <v>0</v>
      </c>
      <c r="I12" t="s">
        <v>6</v>
      </c>
      <c r="J12" t="s">
        <v>159</v>
      </c>
      <c r="K12" t="s">
        <v>101</v>
      </c>
      <c r="L12" t="s">
        <v>130</v>
      </c>
      <c r="M12" s="6" t="s">
        <v>59</v>
      </c>
      <c r="N12">
        <v>6</v>
      </c>
      <c r="O12" t="str">
        <f>_xlfn.XLOOKUP(Infill[[#This Row],[XY-N]],Rating[N],Rating[Name])</f>
        <v>High</v>
      </c>
      <c r="P12">
        <v>5</v>
      </c>
      <c r="Q12" t="str">
        <f>_xlfn.XLOOKUP(Infill[[#This Row],[Z-N]],Rating[N],Rating[Name])</f>
        <v>Normal-High</v>
      </c>
      <c r="R12" s="2" t="s">
        <v>76</v>
      </c>
      <c r="S12">
        <v>7</v>
      </c>
      <c r="T12">
        <v>43</v>
      </c>
      <c r="U12">
        <v>148.53</v>
      </c>
      <c r="V12" s="2">
        <f>Infill[[#This Row],[g]]/(997.25*0.15)</f>
        <v>0.99293055903735272</v>
      </c>
      <c r="W12" s="2" t="str">
        <f>_xlfn.XLOOKUP(Infill[[#This Row],[% Effective]],Rating[Max %],Rating[Name],,1)</f>
        <v>Normal</v>
      </c>
      <c r="X12">
        <f>Infill[[#This Row],[hs]]*60+Infill[[#This Row],[min]]</f>
        <v>463</v>
      </c>
      <c r="Y12" s="2">
        <f>Infill[[#This Row],[Total Time]]/AVERAGEIFS(Infill[Total Time],Infill[Material Usage],"Normal")</f>
        <v>0.85856372218476062</v>
      </c>
      <c r="Z12" s="2" t="str">
        <f>_xlfn.XLOOKUP(Infill[[#This Row],[t prom]],Rating[Max %],Rating[Name],,1)</f>
        <v>Normal-Low</v>
      </c>
      <c r="AA12" s="3">
        <f>Infill[[#This Row],[g]]/Infill[[#This Row],[Total Time]]</f>
        <v>0.32079913606911448</v>
      </c>
      <c r="AB12" s="2">
        <f>Infill[[#This Row],[g/t]]/AVERAGEIFS(Infill[g/t],Infill[Material Usage],"Normal")</f>
        <v>1.1280986334662162</v>
      </c>
      <c r="AC12" t="str">
        <f>_xlfn.XLOOKUP(Infill[[#This Row],[g/t prom]],Rating[Max %],Rating[Name],,1)</f>
        <v>Normal-High</v>
      </c>
      <c r="AD12" s="2" t="str">
        <f>SUBSTITUTE(LOWER(Infill[[#This Row],[name]])," ","-")</f>
        <v>tri-hexagon</v>
      </c>
      <c r="AE12" t="str">
        <f>"param_"&amp;Infill[[#This Row],[infill]]</f>
        <v>param_tri-hexagon</v>
      </c>
      <c r="AF12" t="str">
        <f>"!["&amp;Infill[[#This Row],[SVG]]&amp;"](https://github.com/SoftFever/OrcaSlicer/blob/main/resources/images/"&amp;Infill[[#This Row],[SVG]]&amp;".svg?raw=true)"</f>
        <v>![param_tri-hexagon](https://github.com/SoftFever/OrcaSlicer/blob/main/resources/images/param_tri-hexagon.svg?raw=true)</v>
      </c>
      <c r="AG12" s="2" t="str">
        <f>"["&amp;Infill[[#This Row],[name]]&amp;"](#"&amp;Infill[[#This Row],[nameMD]]&amp;")"</f>
        <v>[Tri-hexagon](#tri-hexagon)</v>
      </c>
      <c r="AH12"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v>
      </c>
      <c r="AI12"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Tri-hexagon
Similar to the [triangles](#triangles) pattern but offset to prevent triple overlaps at intersections. This design combines triangles and hexagons, providing excellent X-Y strength.
- **Horizontal Strength (X-Y):** High
- **Vertical Strength (Z):** Normal-High
- **Density Calculation:**  % of  total infill volume
- **Material Usage:** Normal
- **Print Time:** Normal-Low
- **Material/Time (Higher better):** Normal-High
- **Applies to:**
  - **[Sparse Infill](strength_settings_infill#sparse-infill-density)**
![infill-top-tri-hexagon](https://github.com/SoftFever/OrcaSlicer/blob/main/doc/images/fill/infill-top-tri-hexagon.png?raw=true)
</v>
      </c>
      <c r="AJ12" t="str">
        <f>IF(OR(Infill[[#This Row],[Is Infill]],Infill[[#This Row],[Is Surface]])," { """&amp;Infill[[#This Row],[infill]]&amp;""", "&amp;Infill[[#This Row],[ip]]&amp;" },","")</f>
        <v xml:space="preserve"> { "tri-hexagon", ipStars },</v>
      </c>
      <c r="AK12" t="str">
        <f>IF(OR(Infill[[#This Row],[Is Infill]],Infill[[#This Row],[Is Surface]]),"def-&gt;enum_values.push_back("""&amp;Infill[[#This Row],[infill]]&amp;""");","")</f>
        <v>def-&gt;enum_values.push_back("tri-hexagon");</v>
      </c>
      <c r="AL12" t="str">
        <f>IF(OR(Infill[[#This Row],[Is Infill]],Infill[[#This Row],[Is Surface]]),"def-&gt;enum_labels.push_back(L("""&amp;Infill[[#This Row],[name]]&amp;"""));","")</f>
        <v>def-&gt;enum_labels.push_back(L("Tri-hexagon"));</v>
      </c>
      <c r="AN12" t="str">
        <f>Infill[[#This Row],[SVG Link]]</f>
        <v>![param_tri-hexagon](https://github.com/SoftFever/OrcaSlicer/blob/main/resources/images/param_tri-hexagon.svg?raw=true)</v>
      </c>
      <c r="AO12" s="1" t="str">
        <f>Infill[[#This Row],[Pattern]]</f>
        <v>[Tri-hexagon](#tri-hexagon)</v>
      </c>
      <c r="AP12" t="str">
        <f>Infill[[#This Row],[Applies to]]</f>
        <v xml:space="preserve">  - **[Sparse Infill](strength_settings_infill#sparse-infill-density)**</v>
      </c>
      <c r="AQ12" t="str">
        <f>Infill[[#This Row],[X-Y Strength]]</f>
        <v>High</v>
      </c>
      <c r="AR12" t="str">
        <f>Infill[[#This Row],[Z Strength]]</f>
        <v>Normal-High</v>
      </c>
      <c r="AS12" s="1" t="str">
        <f>Infill[[#This Row],[Material/Time]]</f>
        <v>Normal-High</v>
      </c>
      <c r="AT12" s="1" t="str">
        <f>Infill[[#This Row],[Print Time]]</f>
        <v>Normal-Low</v>
      </c>
    </row>
    <row r="13" spans="1:46" ht="225" x14ac:dyDescent="0.25">
      <c r="E13">
        <v>11</v>
      </c>
      <c r="F13" t="b">
        <v>1</v>
      </c>
      <c r="G13" t="b">
        <v>0</v>
      </c>
      <c r="H13" t="b">
        <v>0</v>
      </c>
      <c r="I13" t="s">
        <v>4</v>
      </c>
      <c r="J13" t="s">
        <v>4</v>
      </c>
      <c r="K13" t="s">
        <v>99</v>
      </c>
      <c r="L13" t="s">
        <v>128</v>
      </c>
      <c r="M13" s="6" t="s">
        <v>57</v>
      </c>
      <c r="N13">
        <v>6</v>
      </c>
      <c r="O13" t="str">
        <f>_xlfn.XLOOKUP(Infill[[#This Row],[XY-N]],Rating[N],Rating[Name])</f>
        <v>High</v>
      </c>
      <c r="P13">
        <v>6</v>
      </c>
      <c r="Q13" t="str">
        <f>_xlfn.XLOOKUP(Infill[[#This Row],[Z-N]],Rating[N],Rating[Name])</f>
        <v>High</v>
      </c>
      <c r="R13" s="2" t="s">
        <v>76</v>
      </c>
      <c r="S13">
        <v>7</v>
      </c>
      <c r="T13">
        <v>50</v>
      </c>
      <c r="U13">
        <v>148.54</v>
      </c>
      <c r="V13" s="2">
        <f>Infill[[#This Row],[g]]/(997.25*0.15)</f>
        <v>0.9929974095429096</v>
      </c>
      <c r="W13" s="2" t="str">
        <f>_xlfn.XLOOKUP(Infill[[#This Row],[% Effective]],Rating[Max %],Rating[Name],,1)</f>
        <v>Normal</v>
      </c>
      <c r="X13">
        <f>Infill[[#This Row],[hs]]*60+Infill[[#This Row],[min]]</f>
        <v>470</v>
      </c>
      <c r="Y13" s="2">
        <f>Infill[[#This Row],[Total Time]]/AVERAGEIFS(Infill[Total Time],Infill[Material Usage],"Normal")</f>
        <v>0.87154416722859074</v>
      </c>
      <c r="Z13" s="2" t="str">
        <f>_xlfn.XLOOKUP(Infill[[#This Row],[t prom]],Rating[Max %],Rating[Name],,1)</f>
        <v>Normal-Low</v>
      </c>
      <c r="AA13" s="3">
        <f>Infill[[#This Row],[g]]/Infill[[#This Row],[Total Time]]</f>
        <v>0.31604255319148933</v>
      </c>
      <c r="AB13" s="2">
        <f>Infill[[#This Row],[g/t]]/AVERAGEIFS(Infill[g/t],Infill[Material Usage],"Normal")</f>
        <v>1.111371984167941</v>
      </c>
      <c r="AC13" t="str">
        <f>_xlfn.XLOOKUP(Infill[[#This Row],[g/t prom]],Rating[Max %],Rating[Name],,1)</f>
        <v>Normal-High</v>
      </c>
      <c r="AD13" s="2" t="str">
        <f>SUBSTITUTE(LOWER(Infill[[#This Row],[name]])," ","-")</f>
        <v>cubic</v>
      </c>
      <c r="AE13" t="str">
        <f>"param_"&amp;Infill[[#This Row],[infill]]</f>
        <v>param_cubic</v>
      </c>
      <c r="AF13" t="str">
        <f>"!["&amp;Infill[[#This Row],[SVG]]&amp;"](https://github.com/SoftFever/OrcaSlicer/blob/main/resources/images/"&amp;Infill[[#This Row],[SVG]]&amp;".svg?raw=true)"</f>
        <v>![param_cubic](https://github.com/SoftFever/OrcaSlicer/blob/main/resources/images/param_cubic.svg?raw=true)</v>
      </c>
      <c r="AG13" s="2" t="str">
        <f>"["&amp;Infill[[#This Row],[name]]&amp;"](#"&amp;Infill[[#This Row],[nameMD]]&amp;")"</f>
        <v>[Cubic](#cubic)</v>
      </c>
      <c r="AH13"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v>
      </c>
      <c r="AI13"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Cubic
3D cube pattern with corners facing down, distributing force in all directions. Triangles in the horizontal plane provide good X-Y strength.
- **Horizontal Strength (X-Y):** High
- **Vertical Strength (Z):** High
- **Density Calculation:**  % of  total infill volume
- **Material Usage:** Normal
- **Print Time:** Normal-Low
- **Material/Time (Higher better):** Normal-High
- **Applies to:**
  - **[Sparse Infill](strength_settings_infill#sparse-infill-density)**
![infill-top-cubic](https://github.com/SoftFever/OrcaSlicer/blob/main/doc/images/fill/infill-top-cubic.png?raw=true)
</v>
      </c>
      <c r="AJ13" t="str">
        <f>IF(OR(Infill[[#This Row],[Is Infill]],Infill[[#This Row],[Is Surface]])," { """&amp;Infill[[#This Row],[infill]]&amp;""", "&amp;Infill[[#This Row],[ip]]&amp;" },","")</f>
        <v xml:space="preserve"> { "cubic", ipCubic },</v>
      </c>
      <c r="AK13" t="str">
        <f>IF(OR(Infill[[#This Row],[Is Infill]],Infill[[#This Row],[Is Surface]]),"def-&gt;enum_values.push_back("""&amp;Infill[[#This Row],[infill]]&amp;""");","")</f>
        <v>def-&gt;enum_values.push_back("cubic");</v>
      </c>
      <c r="AL13" t="str">
        <f>IF(OR(Infill[[#This Row],[Is Infill]],Infill[[#This Row],[Is Surface]]),"def-&gt;enum_labels.push_back(L("""&amp;Infill[[#This Row],[name]]&amp;"""));","")</f>
        <v>def-&gt;enum_labels.push_back(L("Cubic"));</v>
      </c>
      <c r="AN13" t="str">
        <f>Infill[[#This Row],[SVG Link]]</f>
        <v>![param_cubic](https://github.com/SoftFever/OrcaSlicer/blob/main/resources/images/param_cubic.svg?raw=true)</v>
      </c>
      <c r="AO13" s="1" t="str">
        <f>Infill[[#This Row],[Pattern]]</f>
        <v>[Cubic](#cubic)</v>
      </c>
      <c r="AP13" t="str">
        <f>Infill[[#This Row],[Applies to]]</f>
        <v xml:space="preserve">  - **[Sparse Infill](strength_settings_infill#sparse-infill-density)**</v>
      </c>
      <c r="AQ13" t="str">
        <f>Infill[[#This Row],[X-Y Strength]]</f>
        <v>High</v>
      </c>
      <c r="AR13" t="str">
        <f>Infill[[#This Row],[Z Strength]]</f>
        <v>High</v>
      </c>
      <c r="AS13" s="1" t="str">
        <f>Infill[[#This Row],[Material/Time]]</f>
        <v>Normal-High</v>
      </c>
      <c r="AT13" s="1" t="str">
        <f>Infill[[#This Row],[Print Time]]</f>
        <v>Normal-Low</v>
      </c>
    </row>
    <row r="14" spans="1:46" ht="225" x14ac:dyDescent="0.25">
      <c r="E14">
        <v>12</v>
      </c>
      <c r="F14" t="b">
        <v>1</v>
      </c>
      <c r="G14" t="b">
        <v>0</v>
      </c>
      <c r="H14" t="b">
        <v>0</v>
      </c>
      <c r="I14" t="s">
        <v>10</v>
      </c>
      <c r="J14" t="s">
        <v>4</v>
      </c>
      <c r="K14" t="s">
        <v>105</v>
      </c>
      <c r="L14" t="s">
        <v>134</v>
      </c>
      <c r="M14" s="6" t="s">
        <v>61</v>
      </c>
      <c r="N14">
        <v>5</v>
      </c>
      <c r="O14" t="str">
        <f>_xlfn.XLOOKUP(Infill[[#This Row],[XY-N]],Rating[N],Rating[Name])</f>
        <v>Normal-High</v>
      </c>
      <c r="P14">
        <v>5</v>
      </c>
      <c r="Q14" t="str">
        <f>_xlfn.XLOOKUP(Infill[[#This Row],[Z-N]],Rating[N],Rating[Name])</f>
        <v>Normal-High</v>
      </c>
      <c r="R14" s="2" t="s">
        <v>77</v>
      </c>
      <c r="S14">
        <v>5</v>
      </c>
      <c r="T14">
        <v>29</v>
      </c>
      <c r="U14">
        <v>97.57</v>
      </c>
      <c r="V14" s="2">
        <f>Infill[[#This Row],[g]]/(997.25*0.15)</f>
        <v>0.65226038271914422</v>
      </c>
      <c r="W14" s="2" t="str">
        <f>_xlfn.XLOOKUP(Infill[[#This Row],[% Effective]],Rating[Max %],Rating[Name],,1)</f>
        <v>Low</v>
      </c>
      <c r="X14">
        <f>Infill[[#This Row],[hs]]*60+Infill[[#This Row],[min]]</f>
        <v>329</v>
      </c>
      <c r="Y14" s="2">
        <f>Infill[[#This Row],[Total Time]]/AVERAGEIFS(Infill[Total Time],Infill[Material Usage],"Normal")</f>
        <v>0.61008091706001355</v>
      </c>
      <c r="Z14" s="2" t="str">
        <f>_xlfn.XLOOKUP(Infill[[#This Row],[t prom]],Rating[Max %],Rating[Name],,1)</f>
        <v>Low</v>
      </c>
      <c r="AA14" s="3">
        <f>Infill[[#This Row],[g]]/Infill[[#This Row],[Total Time]]</f>
        <v>0.29656534954407293</v>
      </c>
      <c r="AB14" s="2">
        <f>Infill[[#This Row],[g/t]]/AVERAGEIFS(Infill[g/t],Infill[Material Usage],"Normal")</f>
        <v>1.0428798831990038</v>
      </c>
      <c r="AC14" t="str">
        <f>_xlfn.XLOOKUP(Infill[[#This Row],[g/t prom]],Rating[Max %],Rating[Name],,1)</f>
        <v>Normal</v>
      </c>
      <c r="AD14" s="2" t="str">
        <f>SUBSTITUTE(LOWER(Infill[[#This Row],[name]])," ","-")</f>
        <v>adaptive-cubic</v>
      </c>
      <c r="AE14" t="str">
        <f>"param_"&amp;Infill[[#This Row],[infill]]</f>
        <v>param_adaptivecubic</v>
      </c>
      <c r="AF14" t="str">
        <f>"!["&amp;Infill[[#This Row],[SVG]]&amp;"](https://github.com/SoftFever/OrcaSlicer/blob/main/resources/images/"&amp;Infill[[#This Row],[SVG]]&amp;".svg?raw=true)"</f>
        <v>![param_adaptivecubic](https://github.com/SoftFever/OrcaSlicer/blob/main/resources/images/param_adaptivecubic.svg?raw=true)</v>
      </c>
      <c r="AG14" s="2" t="str">
        <f>"["&amp;Infill[[#This Row],[name]]&amp;"](#"&amp;Infill[[#This Row],[nameMD]]&amp;")"</f>
        <v>[Adaptive Cubic](#adaptive-cubic)</v>
      </c>
      <c r="AH14"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v>
      </c>
      <c r="AI14"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Adaptive Cubic
[Cubic](#cubic) pattern with adaptive density: denser near walls, sparser in the center. Saves material and time while maintaining strength, ideal for large prints.
- **Horizontal Strength (X-Y):** Normal-High
- **Vertical Strength (Z):** Normal-High
- **Density Calculation:** Same as [Cubic](#cubic) but reduced in the center
- **Material Usage:** Low
- **Print Time:** Low
- **Material/Time (Higher better):** Normal
- **Applies to:**
  - **[Sparse Infill](strength_settings_infill#sparse-infill-density)**
![infill-top-adaptive-cubic](https://github.com/SoftFever/OrcaSlicer/blob/main/doc/images/fill/infill-top-adaptive-cubic.png?raw=true)
</v>
      </c>
      <c r="AJ14" t="str">
        <f>IF(OR(Infill[[#This Row],[Is Infill]],Infill[[#This Row],[Is Surface]])," { """&amp;Infill[[#This Row],[infill]]&amp;""", "&amp;Infill[[#This Row],[ip]]&amp;" },","")</f>
        <v xml:space="preserve"> { "adaptivecubic", ipAdaptiveCubic },</v>
      </c>
      <c r="AK14" t="str">
        <f>IF(OR(Infill[[#This Row],[Is Infill]],Infill[[#This Row],[Is Surface]]),"def-&gt;enum_values.push_back("""&amp;Infill[[#This Row],[infill]]&amp;""");","")</f>
        <v>def-&gt;enum_values.push_back("adaptivecubic");</v>
      </c>
      <c r="AL14" t="str">
        <f>IF(OR(Infill[[#This Row],[Is Infill]],Infill[[#This Row],[Is Surface]]),"def-&gt;enum_labels.push_back(L("""&amp;Infill[[#This Row],[name]]&amp;"""));","")</f>
        <v>def-&gt;enum_labels.push_back(L("Adaptive Cubic"));</v>
      </c>
      <c r="AN14" t="str">
        <f>Infill[[#This Row],[SVG Link]]</f>
        <v>![param_adaptivecubic](https://github.com/SoftFever/OrcaSlicer/blob/main/resources/images/param_adaptivecubic.svg?raw=true)</v>
      </c>
      <c r="AO14" s="1" t="str">
        <f>Infill[[#This Row],[Pattern]]</f>
        <v>[Adaptive Cubic](#adaptive-cubic)</v>
      </c>
      <c r="AP14" t="str">
        <f>Infill[[#This Row],[Applies to]]</f>
        <v xml:space="preserve">  - **[Sparse Infill](strength_settings_infill#sparse-infill-density)**</v>
      </c>
      <c r="AQ14" t="str">
        <f>Infill[[#This Row],[X-Y Strength]]</f>
        <v>Normal-High</v>
      </c>
      <c r="AR14" t="str">
        <f>Infill[[#This Row],[Z Strength]]</f>
        <v>Normal-High</v>
      </c>
      <c r="AS14" s="1" t="str">
        <f>Infill[[#This Row],[Material/Time]]</f>
        <v>Normal</v>
      </c>
      <c r="AT14" s="1" t="str">
        <f>Infill[[#This Row],[Print Time]]</f>
        <v>Low</v>
      </c>
    </row>
    <row r="15" spans="1:46" ht="225" x14ac:dyDescent="0.25">
      <c r="E15">
        <v>13</v>
      </c>
      <c r="F15" t="b">
        <v>1</v>
      </c>
      <c r="G15" t="b">
        <v>0</v>
      </c>
      <c r="H15" t="b">
        <v>0</v>
      </c>
      <c r="I15" t="s">
        <v>41</v>
      </c>
      <c r="J15" t="s">
        <v>4</v>
      </c>
      <c r="K15" t="s">
        <v>118</v>
      </c>
      <c r="L15" t="s">
        <v>143</v>
      </c>
      <c r="M15" s="6" t="s">
        <v>66</v>
      </c>
      <c r="N15">
        <v>6</v>
      </c>
      <c r="O15" t="str">
        <f>_xlfn.XLOOKUP(Infill[[#This Row],[XY-N]],Rating[N],Rating[Name])</f>
        <v>High</v>
      </c>
      <c r="P15">
        <v>6</v>
      </c>
      <c r="Q15" t="str">
        <f>_xlfn.XLOOKUP(Infill[[#This Row],[Z-N]],Rating[N],Rating[Name])</f>
        <v>High</v>
      </c>
      <c r="R15" s="2" t="s">
        <v>76</v>
      </c>
      <c r="S15">
        <v>8</v>
      </c>
      <c r="T15">
        <v>1</v>
      </c>
      <c r="U15">
        <v>148.55000000000001</v>
      </c>
      <c r="V15" s="2">
        <f>Infill[[#This Row],[g]]/(997.25*0.15)</f>
        <v>0.99306426004846671</v>
      </c>
      <c r="W15" s="2" t="str">
        <f>_xlfn.XLOOKUP(Infill[[#This Row],[% Effective]],Rating[Max %],Rating[Name],,1)</f>
        <v>Normal</v>
      </c>
      <c r="X15">
        <f>Infill[[#This Row],[hs]]*60+Infill[[#This Row],[min]]</f>
        <v>481</v>
      </c>
      <c r="Y15" s="2">
        <f>Infill[[#This Row],[Total Time]]/AVERAGEIFS(Infill[Total Time],Infill[Material Usage],"Normal")</f>
        <v>0.89194200944032376</v>
      </c>
      <c r="Z15" s="2" t="str">
        <f>_xlfn.XLOOKUP(Infill[[#This Row],[t prom]],Rating[Max %],Rating[Name],,1)</f>
        <v>Normal-Low</v>
      </c>
      <c r="AA15" s="3">
        <f>Infill[[#This Row],[g]]/Infill[[#This Row],[Total Time]]</f>
        <v>0.30883575883575887</v>
      </c>
      <c r="AB15" s="2">
        <f>Infill[[#This Row],[g/t]]/AVERAGEIFS(Infill[g/t],Infill[Material Usage],"Normal")</f>
        <v>1.0860291015031323</v>
      </c>
      <c r="AC15" t="str">
        <f>_xlfn.XLOOKUP(Infill[[#This Row],[g/t prom]],Rating[Max %],Rating[Name],,1)</f>
        <v>Normal-High</v>
      </c>
      <c r="AD15" s="2" t="str">
        <f>SUBSTITUTE(LOWER(Infill[[#This Row],[name]])," ","-")</f>
        <v>quarter-cubic</v>
      </c>
      <c r="AE15" t="str">
        <f>"param_"&amp;Infill[[#This Row],[infill]]</f>
        <v>param_quartercubic</v>
      </c>
      <c r="AF15" t="str">
        <f>"!["&amp;Infill[[#This Row],[SVG]]&amp;"](https://github.com/SoftFever/OrcaSlicer/blob/main/resources/images/"&amp;Infill[[#This Row],[SVG]]&amp;".svg?raw=true)"</f>
        <v>![param_quartercubic](https://github.com/SoftFever/OrcaSlicer/blob/main/resources/images/param_quartercubic.svg?raw=true)</v>
      </c>
      <c r="AG15" s="2" t="str">
        <f>"["&amp;Infill[[#This Row],[name]]&amp;"](#"&amp;Infill[[#This Row],[nameMD]]&amp;")"</f>
        <v>[Quarter Cubic](#quarter-cubic)</v>
      </c>
      <c r="AH15"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v>
      </c>
      <c r="AI15"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Quarter Cubic
[Cubic](#cubic) pattern with extra internal divisions, improving X-Y strength.
- **Horizontal Strength (X-Y):** High
- **Vertical Strength (Z):** High
- **Density Calculation:**  % of  total infill volume
- **Material Usage:** Normal
- **Print Time:** Normal-Low
- **Material/Time (Higher better):** Normal-High
- **Applies to:**
  - **[Sparse Infill](strength_settings_infill#sparse-infill-density)**
![infill-top-quarter-cubic](https://github.com/SoftFever/OrcaSlicer/blob/main/doc/images/fill/infill-top-quarter-cubic.png?raw=true)
</v>
      </c>
      <c r="AJ15" t="str">
        <f>IF(OR(Infill[[#This Row],[Is Infill]],Infill[[#This Row],[Is Surface]])," { """&amp;Infill[[#This Row],[infill]]&amp;""", "&amp;Infill[[#This Row],[ip]]&amp;" },","")</f>
        <v xml:space="preserve"> { "quartercubic", ipQuarterCubic },</v>
      </c>
      <c r="AK15" t="str">
        <f>IF(OR(Infill[[#This Row],[Is Infill]],Infill[[#This Row],[Is Surface]]),"def-&gt;enum_values.push_back("""&amp;Infill[[#This Row],[infill]]&amp;""");","")</f>
        <v>def-&gt;enum_values.push_back("quartercubic");</v>
      </c>
      <c r="AL15" t="str">
        <f>IF(OR(Infill[[#This Row],[Is Infill]],Infill[[#This Row],[Is Surface]]),"def-&gt;enum_labels.push_back(L("""&amp;Infill[[#This Row],[name]]&amp;"""));","")</f>
        <v>def-&gt;enum_labels.push_back(L("Quarter Cubic"));</v>
      </c>
      <c r="AN15" t="str">
        <f>Infill[[#This Row],[SVG Link]]</f>
        <v>![param_quartercubic](https://github.com/SoftFever/OrcaSlicer/blob/main/resources/images/param_quartercubic.svg?raw=true)</v>
      </c>
      <c r="AO15" s="1" t="str">
        <f>Infill[[#This Row],[Pattern]]</f>
        <v>[Quarter Cubic](#quarter-cubic)</v>
      </c>
      <c r="AP15" t="str">
        <f>Infill[[#This Row],[Applies to]]</f>
        <v xml:space="preserve">  - **[Sparse Infill](strength_settings_infill#sparse-infill-density)**</v>
      </c>
      <c r="AQ15" t="str">
        <f>Infill[[#This Row],[X-Y Strength]]</f>
        <v>High</v>
      </c>
      <c r="AR15" t="str">
        <f>Infill[[#This Row],[Z Strength]]</f>
        <v>High</v>
      </c>
      <c r="AS15" s="1" t="str">
        <f>Infill[[#This Row],[Material/Time]]</f>
        <v>Normal-High</v>
      </c>
      <c r="AT15" s="1" t="str">
        <f>Infill[[#This Row],[Print Time]]</f>
        <v>Normal-Low</v>
      </c>
    </row>
    <row r="16" spans="1:46" ht="225" x14ac:dyDescent="0.25">
      <c r="A16" t="s">
        <v>43</v>
      </c>
      <c r="B16" t="s">
        <v>72</v>
      </c>
      <c r="C16" t="s">
        <v>42</v>
      </c>
      <c r="E16">
        <v>14</v>
      </c>
      <c r="F16" t="b">
        <v>1</v>
      </c>
      <c r="G16" t="b">
        <v>0</v>
      </c>
      <c r="H16" t="b">
        <v>0</v>
      </c>
      <c r="I16" t="s">
        <v>16</v>
      </c>
      <c r="J16" t="s">
        <v>164</v>
      </c>
      <c r="K16" t="s">
        <v>113</v>
      </c>
      <c r="L16" t="s">
        <v>140</v>
      </c>
      <c r="M16" s="6" t="s">
        <v>64</v>
      </c>
      <c r="N16">
        <v>2</v>
      </c>
      <c r="O16" t="str">
        <f>_xlfn.XLOOKUP(Infill[[#This Row],[XY-N]],Rating[N],Rating[Name])</f>
        <v>Low</v>
      </c>
      <c r="P16">
        <v>2</v>
      </c>
      <c r="Q16" t="str">
        <f>_xlfn.XLOOKUP(Infill[[#This Row],[Z-N]],Rating[N],Rating[Name])</f>
        <v>Low</v>
      </c>
      <c r="R16" s="2" t="s">
        <v>78</v>
      </c>
      <c r="S16">
        <v>2</v>
      </c>
      <c r="T16">
        <v>50</v>
      </c>
      <c r="U16">
        <v>49.39</v>
      </c>
      <c r="V16" s="2">
        <f>Infill[[#This Row],[g]]/(997.25*0.15)</f>
        <v>0.33017464694576754</v>
      </c>
      <c r="W16" s="2" t="str">
        <f>_xlfn.XLOOKUP(Infill[[#This Row],[% Effective]],Rating[Max %],Rating[Name],,1)</f>
        <v>Extra-Low</v>
      </c>
      <c r="X16">
        <f>Infill[[#This Row],[hs]]*60+Infill[[#This Row],[min]]</f>
        <v>170</v>
      </c>
      <c r="Y16" s="2">
        <f>Infill[[#This Row],[Total Time]]/AVERAGEIFS(Infill[Total Time],Infill[Material Usage],"Normal")</f>
        <v>0.31523937963587323</v>
      </c>
      <c r="Z16" s="2" t="str">
        <f>_xlfn.XLOOKUP(Infill[[#This Row],[t prom]],Rating[Max %],Rating[Name],,1)</f>
        <v>Extra-Low</v>
      </c>
      <c r="AA16" s="3">
        <f>Infill[[#This Row],[g]]/Infill[[#This Row],[Total Time]]</f>
        <v>0.29052941176470587</v>
      </c>
      <c r="AB16" s="2">
        <f>Infill[[#This Row],[g/t]]/AVERAGEIFS(Infill[g/t],Infill[Material Usage],"Normal")</f>
        <v>1.0216543486042844</v>
      </c>
      <c r="AC16" t="str">
        <f>_xlfn.XLOOKUP(Infill[[#This Row],[g/t prom]],Rating[Max %],Rating[Name],,1)</f>
        <v>Normal</v>
      </c>
      <c r="AD16" s="2" t="str">
        <f>SUBSTITUTE(LOWER(Infill[[#This Row],[name]])," ","-")</f>
        <v>support-cubic</v>
      </c>
      <c r="AE16" t="str">
        <f>"param_"&amp;Infill[[#This Row],[infill]]</f>
        <v>param_supportcubic</v>
      </c>
      <c r="AF16" t="str">
        <f>"!["&amp;Infill[[#This Row],[SVG]]&amp;"](https://github.com/SoftFever/OrcaSlicer/blob/main/resources/images/"&amp;Infill[[#This Row],[SVG]]&amp;".svg?raw=true)"</f>
        <v>![param_supportcubic](https://github.com/SoftFever/OrcaSlicer/blob/main/resources/images/param_supportcubic.svg?raw=true)</v>
      </c>
      <c r="AG16" s="2" t="str">
        <f>"["&amp;Infill[[#This Row],[name]]&amp;"](#"&amp;Infill[[#This Row],[nameMD]]&amp;")"</f>
        <v>[Support Cubic](#support-cubic)</v>
      </c>
      <c r="AH16"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v>
      </c>
      <c r="AI16"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Support Cubic
Support |Cubic is a variation of the [Cubic](#cubic) infill pattern that is specifically designed for support top layers. Will use more material than Lightning infill but will provide better strength. Nevertheless, it is still a low-density infill pattern.
- **Horizontal Strength (X-Y):** Low
- **Vertical Strength (Z):** Low
- **Density Calculation:** % of layer before top shell layers
- **Material Usage:** Extra-Low
- **Print Time:** Extra-Low
- **Material/Time (Higher better):** Normal
- **Applies to:**
  - **[Sparse Infill](strength_settings_infill#sparse-infill-density)**
![infill-top-support-cubic](https://github.com/SoftFever/OrcaSlicer/blob/main/doc/images/fill/infill-top-support-cubic.png?raw=true)
</v>
      </c>
      <c r="AJ16" t="str">
        <f>IF(OR(Infill[[#This Row],[Is Infill]],Infill[[#This Row],[Is Surface]])," { """&amp;Infill[[#This Row],[infill]]&amp;""", "&amp;Infill[[#This Row],[ip]]&amp;" },","")</f>
        <v xml:space="preserve"> { "supportcubic", ipSupportCubic },</v>
      </c>
      <c r="AK16" t="str">
        <f>IF(OR(Infill[[#This Row],[Is Infill]],Infill[[#This Row],[Is Surface]]),"def-&gt;enum_values.push_back("""&amp;Infill[[#This Row],[infill]]&amp;""");","")</f>
        <v>def-&gt;enum_values.push_back("supportcubic");</v>
      </c>
      <c r="AL16" t="str">
        <f>IF(OR(Infill[[#This Row],[Is Infill]],Infill[[#This Row],[Is Surface]]),"def-&gt;enum_labels.push_back(L("""&amp;Infill[[#This Row],[name]]&amp;"""));","")</f>
        <v>def-&gt;enum_labels.push_back(L("Support Cubic"));</v>
      </c>
      <c r="AN16" t="str">
        <f>Infill[[#This Row],[SVG Link]]</f>
        <v>![param_supportcubic](https://github.com/SoftFever/OrcaSlicer/blob/main/resources/images/param_supportcubic.svg?raw=true)</v>
      </c>
      <c r="AO16" s="1" t="str">
        <f>Infill[[#This Row],[Pattern]]</f>
        <v>[Support Cubic](#support-cubic)</v>
      </c>
      <c r="AP16" t="str">
        <f>Infill[[#This Row],[Applies to]]</f>
        <v xml:space="preserve">  - **[Sparse Infill](strength_settings_infill#sparse-infill-density)**</v>
      </c>
      <c r="AQ16" t="str">
        <f>Infill[[#This Row],[X-Y Strength]]</f>
        <v>Low</v>
      </c>
      <c r="AR16" t="str">
        <f>Infill[[#This Row],[Z Strength]]</f>
        <v>Low</v>
      </c>
      <c r="AS16" s="1" t="str">
        <f>Infill[[#This Row],[Material/Time]]</f>
        <v>Normal</v>
      </c>
      <c r="AT16" s="1" t="str">
        <f>Infill[[#This Row],[Print Time]]</f>
        <v>Extra-Low</v>
      </c>
    </row>
    <row r="17" spans="1:46" ht="225" x14ac:dyDescent="0.25">
      <c r="A17">
        <v>0</v>
      </c>
      <c r="B17" s="7">
        <v>0.15</v>
      </c>
      <c r="C17" t="s">
        <v>68</v>
      </c>
      <c r="E17">
        <v>15</v>
      </c>
      <c r="F17" t="b">
        <v>1</v>
      </c>
      <c r="G17" t="b">
        <v>0</v>
      </c>
      <c r="H17" t="b">
        <v>0</v>
      </c>
      <c r="I17" t="s">
        <v>17</v>
      </c>
      <c r="J17" t="s">
        <v>161</v>
      </c>
      <c r="K17" t="s">
        <v>116</v>
      </c>
      <c r="L17" t="s">
        <v>141</v>
      </c>
      <c r="M17" s="6" t="s">
        <v>65</v>
      </c>
      <c r="N17">
        <v>2</v>
      </c>
      <c r="O17" t="str">
        <f>_xlfn.XLOOKUP(Infill[[#This Row],[XY-N]],Rating[N],Rating[Name])</f>
        <v>Low</v>
      </c>
      <c r="P17">
        <v>2</v>
      </c>
      <c r="Q17" t="str">
        <f>_xlfn.XLOOKUP(Infill[[#This Row],[Z-N]],Rating[N],Rating[Name])</f>
        <v>Low</v>
      </c>
      <c r="R17" s="2" t="s">
        <v>78</v>
      </c>
      <c r="S17">
        <v>1</v>
      </c>
      <c r="T17">
        <v>16</v>
      </c>
      <c r="U17">
        <v>12.33</v>
      </c>
      <c r="V17" s="2">
        <f>Infill[[#This Row],[g]]/(997.25*0.15)</f>
        <v>8.2426673351717217E-2</v>
      </c>
      <c r="W17" s="2" t="str">
        <f>_xlfn.XLOOKUP(Infill[[#This Row],[% Effective]],Rating[Max %],Rating[Name],,1)</f>
        <v>Ultra-Low</v>
      </c>
      <c r="X17">
        <f>Infill[[#This Row],[hs]]*60+Infill[[#This Row],[min]]</f>
        <v>76</v>
      </c>
      <c r="Y17" s="2">
        <f>Infill[[#This Row],[Total Time]]/AVERAGEIFS(Infill[Total Time],Infill[Material Usage],"Normal")</f>
        <v>0.1409305461901551</v>
      </c>
      <c r="Z17" s="2" t="str">
        <f>_xlfn.XLOOKUP(Infill[[#This Row],[t prom]],Rating[Max %],Rating[Name],,1)</f>
        <v>Ultra-Low</v>
      </c>
      <c r="AA17" s="3">
        <f>Infill[[#This Row],[g]]/Infill[[#This Row],[Total Time]]</f>
        <v>0.16223684210526315</v>
      </c>
      <c r="AB17" s="2">
        <f>Infill[[#This Row],[g/t]]/AVERAGEIFS(Infill[g/t],Infill[Material Usage],"Normal")</f>
        <v>0.57051013952042295</v>
      </c>
      <c r="AC17" t="str">
        <f>_xlfn.XLOOKUP(Infill[[#This Row],[g/t prom]],Rating[Max %],Rating[Name],,1)</f>
        <v>Low</v>
      </c>
      <c r="AD17" s="2" t="str">
        <f>SUBSTITUTE(LOWER(Infill[[#This Row],[name]])," ","-")</f>
        <v>lightning</v>
      </c>
      <c r="AE17" t="str">
        <f>"param_"&amp;Infill[[#This Row],[infill]]</f>
        <v>param_lightning</v>
      </c>
      <c r="AF17" t="str">
        <f>"!["&amp;Infill[[#This Row],[SVG]]&amp;"](https://github.com/SoftFever/OrcaSlicer/blob/main/resources/images/"&amp;Infill[[#This Row],[SVG]]&amp;".svg?raw=true)"</f>
        <v>![param_lightning](https://github.com/SoftFever/OrcaSlicer/blob/main/resources/images/param_lightning.svg?raw=true)</v>
      </c>
      <c r="AG17" s="2" t="str">
        <f>"["&amp;Infill[[#This Row],[name]]&amp;"](#"&amp;Infill[[#This Row],[nameMD]]&amp;")"</f>
        <v>[Lightning](#lightning)</v>
      </c>
      <c r="AH17"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v>
      </c>
      <c r="AI17"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Lightning
Ultra-fast, ultra-low material infill. Designed for speed and efficiency, ideal for quick prints or non-structural prototypes.
- **Horizontal Strength (X-Y):** Low
- **Vertical Strength (Z):** Low
- **Density Calculation:** % of layer before top shell layers
- **Material Usage:** Ultra-Low
- **Print Time:** Ultra-Low
- **Material/Time (Higher better):** Low
- **Applies to:**
  - **[Sparse Infill](strength_settings_infill#sparse-infill-density)**
![infill-top-lightning](https://github.com/SoftFever/OrcaSlicer/blob/main/doc/images/fill/infill-top-lightning.png?raw=true)
</v>
      </c>
      <c r="AJ17" t="str">
        <f>IF(OR(Infill[[#This Row],[Is Infill]],Infill[[#This Row],[Is Surface]])," { """&amp;Infill[[#This Row],[infill]]&amp;""", "&amp;Infill[[#This Row],[ip]]&amp;" },","")</f>
        <v xml:space="preserve"> { "lightning", ipLightning },</v>
      </c>
      <c r="AK17" t="str">
        <f>IF(OR(Infill[[#This Row],[Is Infill]],Infill[[#This Row],[Is Surface]]),"def-&gt;enum_values.push_back("""&amp;Infill[[#This Row],[infill]]&amp;""");","")</f>
        <v>def-&gt;enum_values.push_back("lightning");</v>
      </c>
      <c r="AL17" t="str">
        <f>IF(OR(Infill[[#This Row],[Is Infill]],Infill[[#This Row],[Is Surface]]),"def-&gt;enum_labels.push_back(L("""&amp;Infill[[#This Row],[name]]&amp;"""));","")</f>
        <v>def-&gt;enum_labels.push_back(L("Lightning"));</v>
      </c>
      <c r="AN17" t="str">
        <f>Infill[[#This Row],[SVG Link]]</f>
        <v>![param_lightning](https://github.com/SoftFever/OrcaSlicer/blob/main/resources/images/param_lightning.svg?raw=true)</v>
      </c>
      <c r="AO17" s="1" t="str">
        <f>Infill[[#This Row],[Pattern]]</f>
        <v>[Lightning](#lightning)</v>
      </c>
      <c r="AP17" t="str">
        <f>Infill[[#This Row],[Applies to]]</f>
        <v xml:space="preserve">  - **[Sparse Infill](strength_settings_infill#sparse-infill-density)**</v>
      </c>
      <c r="AQ17" t="str">
        <f>Infill[[#This Row],[X-Y Strength]]</f>
        <v>Low</v>
      </c>
      <c r="AR17" t="str">
        <f>Infill[[#This Row],[Z Strength]]</f>
        <v>Low</v>
      </c>
      <c r="AS17" s="1" t="str">
        <f>Infill[[#This Row],[Material/Time]]</f>
        <v>Low</v>
      </c>
      <c r="AT17" s="1" t="str">
        <f>Infill[[#This Row],[Print Time]]</f>
        <v>Ultra-Low</v>
      </c>
    </row>
    <row r="18" spans="1:46" ht="225" x14ac:dyDescent="0.25">
      <c r="A18">
        <v>1</v>
      </c>
      <c r="B18" s="7">
        <v>0.4</v>
      </c>
      <c r="C18" t="s">
        <v>69</v>
      </c>
      <c r="E18">
        <v>16</v>
      </c>
      <c r="F18" t="b">
        <v>1</v>
      </c>
      <c r="G18" t="b">
        <v>0</v>
      </c>
      <c r="H18" t="b">
        <v>0</v>
      </c>
      <c r="I18" t="s">
        <v>9</v>
      </c>
      <c r="J18" t="s">
        <v>9</v>
      </c>
      <c r="K18" t="s">
        <v>104</v>
      </c>
      <c r="L18" t="s">
        <v>133</v>
      </c>
      <c r="M18" s="6" t="s">
        <v>60</v>
      </c>
      <c r="N18">
        <v>6</v>
      </c>
      <c r="O18" t="str">
        <f>_xlfn.XLOOKUP(Infill[[#This Row],[XY-N]],Rating[N],Rating[Name])</f>
        <v>High</v>
      </c>
      <c r="P18">
        <v>6</v>
      </c>
      <c r="Q18" t="str">
        <f>_xlfn.XLOOKUP(Infill[[#This Row],[Z-N]],Rating[N],Rating[Name])</f>
        <v>High</v>
      </c>
      <c r="R18" s="2" t="s">
        <v>76</v>
      </c>
      <c r="S18">
        <v>17</v>
      </c>
      <c r="T18">
        <v>36</v>
      </c>
      <c r="U18">
        <v>190.54</v>
      </c>
      <c r="V18" s="2">
        <f>Infill[[#This Row],[g]]/(997.25*0.15)</f>
        <v>1.2737695328820924</v>
      </c>
      <c r="W18" s="2" t="str">
        <f>_xlfn.XLOOKUP(Infill[[#This Row],[% Effective]],Rating[Max %],Rating[Name],,1)</f>
        <v>High</v>
      </c>
      <c r="X18">
        <f>Infill[[#This Row],[hs]]*60+Infill[[#This Row],[min]]</f>
        <v>1056</v>
      </c>
      <c r="Y18" s="2">
        <f>Infill[[#This Row],[Total Time]]/AVERAGEIFS(Infill[Total Time],Infill[Material Usage],"Normal")</f>
        <v>1.9581928523263656</v>
      </c>
      <c r="Z18" s="2" t="str">
        <f>_xlfn.XLOOKUP(Infill[[#This Row],[t prom]],Rating[Max %],Rating[Name],,1)</f>
        <v>Ultra-High</v>
      </c>
      <c r="AA18" s="3">
        <f>Infill[[#This Row],[g]]/Infill[[#This Row],[Total Time]]</f>
        <v>0.18043560606060605</v>
      </c>
      <c r="AB18" s="2">
        <f>Infill[[#This Row],[g/t]]/AVERAGEIFS(Infill[g/t],Infill[Material Usage],"Normal")</f>
        <v>0.63450657355188322</v>
      </c>
      <c r="AC18" t="str">
        <f>_xlfn.XLOOKUP(Infill[[#This Row],[g/t prom]],Rating[Max %],Rating[Name],,1)</f>
        <v>Low</v>
      </c>
      <c r="AD18" s="2" t="str">
        <f>SUBSTITUTE(LOWER(Infill[[#This Row],[name]])," ","-")</f>
        <v>honeycomb</v>
      </c>
      <c r="AE18" t="str">
        <f>"param_"&amp;Infill[[#This Row],[infill]]</f>
        <v>param_honeycomb</v>
      </c>
      <c r="AF18" t="str">
        <f>"!["&amp;Infill[[#This Row],[SVG]]&amp;"](https://github.com/SoftFever/OrcaSlicer/blob/main/resources/images/"&amp;Infill[[#This Row],[SVG]]&amp;".svg?raw=true)"</f>
        <v>![param_honeycomb](https://github.com/SoftFever/OrcaSlicer/blob/main/resources/images/param_honeycomb.svg?raw=true)</v>
      </c>
      <c r="AG18" s="2" t="str">
        <f>"["&amp;Infill[[#This Row],[name]]&amp;"](#"&amp;Infill[[#This Row],[nameMD]]&amp;")"</f>
        <v>[Honeycomb](#honeycomb)</v>
      </c>
      <c r="AH18"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v>
      </c>
      <c r="AI18"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Honeycomb
Hexagonal pattern balancing strength and material use. Double walls in each hexagon increase material consumption.
- **Horizontal Strength (X-Y):** High
- **Vertical Strength (Z):** High
- **Density Calculation:**  % of  total infill volume
- **Material Usage:** High
- **Print Time:** Ultra-High
- **Material/Time (Higher better):** Low
- **Applies to:**
  - **[Sparse Infill](strength_settings_infill#sparse-infill-density)**
![infill-top-honeycomb](https://github.com/SoftFever/OrcaSlicer/blob/main/doc/images/fill/infill-top-honeycomb.png?raw=true)
</v>
      </c>
      <c r="AJ18" t="str">
        <f>IF(OR(Infill[[#This Row],[Is Infill]],Infill[[#This Row],[Is Surface]])," { """&amp;Infill[[#This Row],[infill]]&amp;""", "&amp;Infill[[#This Row],[ip]]&amp;" },","")</f>
        <v xml:space="preserve"> { "honeycomb", ipHoneycomb },</v>
      </c>
      <c r="AK18" t="str">
        <f>IF(OR(Infill[[#This Row],[Is Infill]],Infill[[#This Row],[Is Surface]]),"def-&gt;enum_values.push_back("""&amp;Infill[[#This Row],[infill]]&amp;""");","")</f>
        <v>def-&gt;enum_values.push_back("honeycomb");</v>
      </c>
      <c r="AL18" t="str">
        <f>IF(OR(Infill[[#This Row],[Is Infill]],Infill[[#This Row],[Is Surface]]),"def-&gt;enum_labels.push_back(L("""&amp;Infill[[#This Row],[name]]&amp;"""));","")</f>
        <v>def-&gt;enum_labels.push_back(L("Honeycomb"));</v>
      </c>
      <c r="AN18" t="str">
        <f>Infill[[#This Row],[SVG Link]]</f>
        <v>![param_honeycomb](https://github.com/SoftFever/OrcaSlicer/blob/main/resources/images/param_honeycomb.svg?raw=true)</v>
      </c>
      <c r="AO18" s="1" t="str">
        <f>Infill[[#This Row],[Pattern]]</f>
        <v>[Honeycomb](#honeycomb)</v>
      </c>
      <c r="AP18" t="str">
        <f>Infill[[#This Row],[Applies to]]</f>
        <v xml:space="preserve">  - **[Sparse Infill](strength_settings_infill#sparse-infill-density)**</v>
      </c>
      <c r="AQ18" t="str">
        <f>Infill[[#This Row],[X-Y Strength]]</f>
        <v>High</v>
      </c>
      <c r="AR18" t="str">
        <f>Infill[[#This Row],[Z Strength]]</f>
        <v>High</v>
      </c>
      <c r="AS18" s="1" t="str">
        <f>Infill[[#This Row],[Material/Time]]</f>
        <v>Low</v>
      </c>
      <c r="AT18" s="1" t="str">
        <f>Infill[[#This Row],[Print Time]]</f>
        <v>Ultra-High</v>
      </c>
    </row>
    <row r="19" spans="1:46" ht="225" x14ac:dyDescent="0.25">
      <c r="A19">
        <v>2</v>
      </c>
      <c r="B19" s="7">
        <v>0.75</v>
      </c>
      <c r="C19" t="s">
        <v>22</v>
      </c>
      <c r="E19">
        <v>17</v>
      </c>
      <c r="F19" t="b">
        <v>1</v>
      </c>
      <c r="G19" t="b">
        <v>0</v>
      </c>
      <c r="H19" t="b">
        <v>0</v>
      </c>
      <c r="I19" t="s">
        <v>12</v>
      </c>
      <c r="J19" t="s">
        <v>9</v>
      </c>
      <c r="K19" t="s">
        <v>109</v>
      </c>
      <c r="L19" t="s">
        <v>136</v>
      </c>
      <c r="M19" s="6" t="s">
        <v>89</v>
      </c>
      <c r="N19">
        <v>5</v>
      </c>
      <c r="O19" t="str">
        <f>_xlfn.XLOOKUP(Infill[[#This Row],[XY-N]],Rating[N],Rating[Name])</f>
        <v>Normal-High</v>
      </c>
      <c r="P19">
        <v>5</v>
      </c>
      <c r="Q19" t="str">
        <f>_xlfn.XLOOKUP(Infill[[#This Row],[Z-N]],Rating[N],Rating[Name])</f>
        <v>Normal-High</v>
      </c>
      <c r="R19" s="2" t="s">
        <v>53</v>
      </c>
      <c r="S19">
        <v>12</v>
      </c>
      <c r="T19">
        <v>28</v>
      </c>
      <c r="U19">
        <v>123.92</v>
      </c>
      <c r="V19" s="2">
        <f>Infill[[#This Row],[g]]/(997.25*0.15)</f>
        <v>0.82841146486170303</v>
      </c>
      <c r="W19" s="2" t="str">
        <f>_xlfn.XLOOKUP(Infill[[#This Row],[% Effective]],Rating[Max %],Rating[Name],,1)</f>
        <v>Normal-Low</v>
      </c>
      <c r="X19">
        <f>Infill[[#This Row],[hs]]*60+Infill[[#This Row],[min]]</f>
        <v>748</v>
      </c>
      <c r="Y19" s="2">
        <f>Infill[[#This Row],[Total Time]]/AVERAGEIFS(Infill[Total Time],Infill[Material Usage],"Normal")</f>
        <v>1.3870532703978422</v>
      </c>
      <c r="Z19" s="2" t="str">
        <f>_xlfn.XLOOKUP(Infill[[#This Row],[t prom]],Rating[Max %],Rating[Name],,1)</f>
        <v>High</v>
      </c>
      <c r="AA19" s="3">
        <f>Infill[[#This Row],[g]]/Infill[[#This Row],[Total Time]]</f>
        <v>0.16566844919786097</v>
      </c>
      <c r="AB19" s="2">
        <f>Infill[[#This Row],[g/t]]/AVERAGEIFS(Infill[g/t],Infill[Material Usage],"Normal")</f>
        <v>0.58257747648145064</v>
      </c>
      <c r="AC19" t="str">
        <f>_xlfn.XLOOKUP(Infill[[#This Row],[g/t prom]],Rating[Max %],Rating[Name],,1)</f>
        <v>Low</v>
      </c>
      <c r="AD19" s="2" t="str">
        <f>SUBSTITUTE(LOWER(Infill[[#This Row],[name]])," ","-")</f>
        <v>3d-honeycomb</v>
      </c>
      <c r="AE19" t="str">
        <f>"param_"&amp;Infill[[#This Row],[infill]]</f>
        <v>param_3dhoneycomb</v>
      </c>
      <c r="AF19" t="str">
        <f>"!["&amp;Infill[[#This Row],[SVG]]&amp;"](https://github.com/SoftFever/OrcaSlicer/blob/main/resources/images/"&amp;Infill[[#This Row],[SVG]]&amp;".svg?raw=true)"</f>
        <v>![param_3dhoneycomb](https://github.com/SoftFever/OrcaSlicer/blob/main/resources/images/param_3dhoneycomb.svg?raw=true)</v>
      </c>
      <c r="AG19" s="2" t="str">
        <f>"["&amp;Infill[[#This Row],[name]]&amp;"](#"&amp;Infill[[#This Row],[nameMD]]&amp;")"</f>
        <v>[3D Honeycomb](#3d-honeycomb)</v>
      </c>
      <c r="AH19"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v>
      </c>
      <c r="AI19"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3D Honeycomb
This infill tries to generate a printable honeycomb structure by printing squares and octagons maintaining a vertical angle high enough to maintain contact with the previous layer.
- **Horizontal Strength (X-Y):** Normal-High
- **Vertical Strength (Z):** Normal-High
- **Density Calculation:** Unknown
- **Material Usage:** Normal-Low
- **Print Time:** High
- **Material/Time (Higher better):** Low
- **Applies to:**
  - **[Sparse Infill](strength_settings_infill#sparse-infill-density)**
![infill-top-3d-honeycomb](https://github.com/SoftFever/OrcaSlicer/blob/main/doc/images/fill/infill-top-3d-honeycomb.png?raw=true)
</v>
      </c>
      <c r="AJ19" t="str">
        <f>IF(OR(Infill[[#This Row],[Is Infill]],Infill[[#This Row],[Is Surface]])," { """&amp;Infill[[#This Row],[infill]]&amp;""", "&amp;Infill[[#This Row],[ip]]&amp;" },","")</f>
        <v xml:space="preserve"> { "3dhoneycomb", ip3DHoneycomb },</v>
      </c>
      <c r="AK19" t="str">
        <f>IF(OR(Infill[[#This Row],[Is Infill]],Infill[[#This Row],[Is Surface]]),"def-&gt;enum_values.push_back("""&amp;Infill[[#This Row],[infill]]&amp;""");","")</f>
        <v>def-&gt;enum_values.push_back("3dhoneycomb");</v>
      </c>
      <c r="AL19" t="str">
        <f>IF(OR(Infill[[#This Row],[Is Infill]],Infill[[#This Row],[Is Surface]]),"def-&gt;enum_labels.push_back(L("""&amp;Infill[[#This Row],[name]]&amp;"""));","")</f>
        <v>def-&gt;enum_labels.push_back(L("3D Honeycomb"));</v>
      </c>
      <c r="AN19" t="str">
        <f>Infill[[#This Row],[SVG Link]]</f>
        <v>![param_3dhoneycomb](https://github.com/SoftFever/OrcaSlicer/blob/main/resources/images/param_3dhoneycomb.svg?raw=true)</v>
      </c>
      <c r="AO19" s="1" t="str">
        <f>Infill[[#This Row],[Pattern]]</f>
        <v>[3D Honeycomb](#3d-honeycomb)</v>
      </c>
      <c r="AP19" t="str">
        <f>Infill[[#This Row],[Applies to]]</f>
        <v xml:space="preserve">  - **[Sparse Infill](strength_settings_infill#sparse-infill-density)**</v>
      </c>
      <c r="AQ19" t="str">
        <f>Infill[[#This Row],[X-Y Strength]]</f>
        <v>Normal-High</v>
      </c>
      <c r="AR19" t="str">
        <f>Infill[[#This Row],[Z Strength]]</f>
        <v>Normal-High</v>
      </c>
      <c r="AS19" s="1" t="str">
        <f>Infill[[#This Row],[Material/Time]]</f>
        <v>Low</v>
      </c>
      <c r="AT19" s="1" t="str">
        <f>Infill[[#This Row],[Print Time]]</f>
        <v>High</v>
      </c>
    </row>
    <row r="20" spans="1:46" ht="240" x14ac:dyDescent="0.25">
      <c r="A20">
        <v>3</v>
      </c>
      <c r="B20" s="7">
        <v>0.92500000000000004</v>
      </c>
      <c r="C20" t="s">
        <v>24</v>
      </c>
      <c r="E20">
        <v>18</v>
      </c>
      <c r="F20" t="b">
        <v>1</v>
      </c>
      <c r="G20" t="b">
        <v>0</v>
      </c>
      <c r="H20" t="b">
        <v>0</v>
      </c>
      <c r="I20" t="s">
        <v>184</v>
      </c>
      <c r="J20" t="s">
        <v>9</v>
      </c>
      <c r="K20" t="s">
        <v>183</v>
      </c>
      <c r="L20" t="s">
        <v>187</v>
      </c>
      <c r="M20" s="8" t="s">
        <v>189</v>
      </c>
      <c r="N20">
        <v>3</v>
      </c>
      <c r="O20" t="str">
        <f>_xlfn.XLOOKUP(Infill[[#This Row],[XY-N]],Rating[N],Rating[Name])</f>
        <v>Normal-Low</v>
      </c>
      <c r="P20">
        <v>3</v>
      </c>
      <c r="Q20" t="str">
        <f>_xlfn.XLOOKUP(Infill[[#This Row],[Z-N]],Rating[N],Rating[Name])</f>
        <v>Normal-Low</v>
      </c>
      <c r="R20" s="2" t="s">
        <v>76</v>
      </c>
      <c r="S20">
        <v>8</v>
      </c>
      <c r="T20">
        <v>2</v>
      </c>
      <c r="U20">
        <v>147.52000000000001</v>
      </c>
      <c r="V20" s="2">
        <f>Infill[[#This Row],[g]]/(997.25*0.15)</f>
        <v>0.98617865797610094</v>
      </c>
      <c r="W20" s="2" t="str">
        <f>_xlfn.XLOOKUP(Infill[[#This Row],[% Effective]],Rating[Max %],Rating[Name],,1)</f>
        <v>Normal</v>
      </c>
      <c r="X20">
        <f>Infill[[#This Row],[hs]]*60+Infill[[#This Row],[min]]</f>
        <v>482</v>
      </c>
      <c r="Y20" s="2">
        <f>Infill[[#This Row],[Total Time]]/AVERAGEIFS(Infill[Total Time],Infill[Material Usage],"Normal")</f>
        <v>0.89379635873229946</v>
      </c>
      <c r="Z20" s="2" t="str">
        <f>_xlfn.XLOOKUP(Infill[[#This Row],[t prom]],Rating[Max %],Rating[Name],,1)</f>
        <v>Normal-Low</v>
      </c>
      <c r="AA20" s="3">
        <f>Infill[[#This Row],[g]]/Infill[[#This Row],[Total Time]]</f>
        <v>0.30605809128630707</v>
      </c>
      <c r="AB20" s="2">
        <f>Infill[[#This Row],[g/t]]/AVERAGEIFS(Infill[g/t],Infill[Material Usage],"Normal")</f>
        <v>1.0762613602144371</v>
      </c>
      <c r="AC20" t="str">
        <f>_xlfn.XLOOKUP(Infill[[#This Row],[g/t prom]],Rating[Max %],Rating[Name],,1)</f>
        <v>Normal-High</v>
      </c>
      <c r="AD20" s="2" t="str">
        <f>SUBSTITUTE(LOWER(Infill[[#This Row],[name]])," ","-")</f>
        <v>lateral-honeycomb</v>
      </c>
      <c r="AE20" t="str">
        <f>"param_"&amp;Infill[[#This Row],[infill]]</f>
        <v>param_lateral-honeycomb</v>
      </c>
      <c r="AF20" t="str">
        <f>"!["&amp;Infill[[#This Row],[SVG]]&amp;"](https://github.com/SoftFever/OrcaSlicer/blob/main/resources/images/"&amp;Infill[[#This Row],[SVG]]&amp;".svg?raw=true)"</f>
        <v>![param_lateral-honeycomb](https://github.com/SoftFever/OrcaSlicer/blob/main/resources/images/param_lateral-honeycomb.svg?raw=true)</v>
      </c>
      <c r="AG20" s="2" t="str">
        <f>"["&amp;Infill[[#This Row],[name]]&amp;"](#"&amp;Infill[[#This Row],[nameMD]]&amp;")"</f>
        <v>[Lateral Honeycomb](#lateral-honeycomb)</v>
      </c>
      <c r="AH20"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v>
      </c>
      <c r="AI20"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Lateral Honeycomb
Vertical Honeycomb pattern. Acceptable torsional stiffness. Developed for low densities structures like wings. Improve over [Lateral Lattice](#lateral-lattice) offers same performance with lower densities.This infill includes a Overhang angle parameter to improve the point of contact between layers and reduce the risk of delamination.
- **Horizontal Strength (X-Y):** Normal-Low
- **Vertical Strength (Z):** Normal-Low
- **Density Calculation:**  % of  total infill volume
- **Material Usage:** Normal
- **Print Time:** Normal-Low
- **Material/Time (Higher better):** Normal-High
- **Applies to:**
  - **[Sparse Infill](strength_settings_infill#sparse-infill-density)**
![infill-top-lateral-honeycomb](https://github.com/SoftFever/OrcaSlicer/blob/main/doc/images/fill/infill-top-lateral-honeycomb.png?raw=true)
</v>
      </c>
      <c r="AJ20" t="str">
        <f>IF(OR(Infill[[#This Row],[Is Infill]],Infill[[#This Row],[Is Surface]])," { """&amp;Infill[[#This Row],[infill]]&amp;""", "&amp;Infill[[#This Row],[ip]]&amp;" },","")</f>
        <v xml:space="preserve"> { "lateral-honeycomb", ipLateralHoneycomb },</v>
      </c>
      <c r="AK20" t="str">
        <f>IF(OR(Infill[[#This Row],[Is Infill]],Infill[[#This Row],[Is Surface]]),"def-&gt;enum_values.push_back("""&amp;Infill[[#This Row],[infill]]&amp;""");","")</f>
        <v>def-&gt;enum_values.push_back("lateral-honeycomb");</v>
      </c>
      <c r="AL20" t="str">
        <f>IF(OR(Infill[[#This Row],[Is Infill]],Infill[[#This Row],[Is Surface]]),"def-&gt;enum_labels.push_back(L("""&amp;Infill[[#This Row],[name]]&amp;"""));","")</f>
        <v>def-&gt;enum_labels.push_back(L("Lateral Honeycomb"));</v>
      </c>
      <c r="AN20" t="str">
        <f>Infill[[#This Row],[SVG Link]]</f>
        <v>![param_lateral-honeycomb](https://github.com/SoftFever/OrcaSlicer/blob/main/resources/images/param_lateral-honeycomb.svg?raw=true)</v>
      </c>
      <c r="AO20" s="1" t="str">
        <f>Infill[[#This Row],[Pattern]]</f>
        <v>[Lateral Honeycomb](#lateral-honeycomb)</v>
      </c>
      <c r="AP20" t="str">
        <f>Infill[[#This Row],[Applies to]]</f>
        <v xml:space="preserve">  - **[Sparse Infill](strength_settings_infill#sparse-infill-density)**</v>
      </c>
      <c r="AQ20" t="str">
        <f>Infill[[#This Row],[X-Y Strength]]</f>
        <v>Normal-Low</v>
      </c>
      <c r="AR20" t="str">
        <f>Infill[[#This Row],[Z Strength]]</f>
        <v>Normal-Low</v>
      </c>
      <c r="AS20" s="1" t="str">
        <f>Infill[[#This Row],[Material/Time]]</f>
        <v>Normal-High</v>
      </c>
      <c r="AT20" s="1" t="str">
        <f>Infill[[#This Row],[Print Time]]</f>
        <v>Normal-Low</v>
      </c>
    </row>
    <row r="21" spans="1:46" ht="225" x14ac:dyDescent="0.25">
      <c r="A21">
        <v>4</v>
      </c>
      <c r="B21" s="7">
        <v>1.075</v>
      </c>
      <c r="C21" t="s">
        <v>23</v>
      </c>
      <c r="E21">
        <v>19</v>
      </c>
      <c r="F21" t="b">
        <v>1</v>
      </c>
      <c r="G21" t="b">
        <v>0</v>
      </c>
      <c r="H21" t="b">
        <v>0</v>
      </c>
      <c r="I21" t="s">
        <v>185</v>
      </c>
      <c r="J21" t="s">
        <v>186</v>
      </c>
      <c r="K21" t="s">
        <v>182</v>
      </c>
      <c r="L21" t="s">
        <v>188</v>
      </c>
      <c r="M21" s="6" t="s">
        <v>87</v>
      </c>
      <c r="N21">
        <v>3</v>
      </c>
      <c r="O21" t="str">
        <f>_xlfn.XLOOKUP(Infill[[#This Row],[XY-N]],Rating[N],Rating[Name])</f>
        <v>Normal-Low</v>
      </c>
      <c r="P21">
        <v>2</v>
      </c>
      <c r="Q21" t="str">
        <f>_xlfn.XLOOKUP(Infill[[#This Row],[Z-N]],Rating[N],Rating[Name])</f>
        <v>Low</v>
      </c>
      <c r="R21" s="2" t="s">
        <v>76</v>
      </c>
      <c r="S21">
        <v>8</v>
      </c>
      <c r="T21">
        <v>4</v>
      </c>
      <c r="U21">
        <v>148.54</v>
      </c>
      <c r="V21" s="2">
        <f>Infill[[#This Row],[g]]/(997.25*0.15)</f>
        <v>0.9929974095429096</v>
      </c>
      <c r="W21" s="2" t="str">
        <f>_xlfn.XLOOKUP(Infill[[#This Row],[% Effective]],Rating[Max %],Rating[Name],,1)</f>
        <v>Normal</v>
      </c>
      <c r="X21">
        <f>Infill[[#This Row],[hs]]*60+Infill[[#This Row],[min]]</f>
        <v>484</v>
      </c>
      <c r="Y21" s="2">
        <f>Infill[[#This Row],[Total Time]]/AVERAGEIFS(Infill[Total Time],Infill[Material Usage],"Normal")</f>
        <v>0.89750505731625085</v>
      </c>
      <c r="Z21" s="2" t="str">
        <f>_xlfn.XLOOKUP(Infill[[#This Row],[t prom]],Rating[Max %],Rating[Name],,1)</f>
        <v>Normal-Low</v>
      </c>
      <c r="AA21" s="3">
        <f>Infill[[#This Row],[g]]/Infill[[#This Row],[Total Time]]</f>
        <v>0.30690082644628097</v>
      </c>
      <c r="AB21" s="2">
        <f>Infill[[#This Row],[g/t]]/AVERAGEIFS(Infill[g/t],Infill[Material Usage],"Normal")</f>
        <v>1.079224860658951</v>
      </c>
      <c r="AC21" t="str">
        <f>_xlfn.XLOOKUP(Infill[[#This Row],[g/t prom]],Rating[Max %],Rating[Name],,1)</f>
        <v>Normal-High</v>
      </c>
      <c r="AD21" s="2" t="str">
        <f>SUBSTITUTE(LOWER(Infill[[#This Row],[name]])," ","-")</f>
        <v>lateral-lattice</v>
      </c>
      <c r="AE21" t="str">
        <f>"param_"&amp;Infill[[#This Row],[infill]]</f>
        <v>param_lateral-lattice</v>
      </c>
      <c r="AF21" t="str">
        <f>"!["&amp;Infill[[#This Row],[SVG]]&amp;"](https://github.com/SoftFever/OrcaSlicer/blob/main/resources/images/"&amp;Infill[[#This Row],[SVG]]&amp;".svg?raw=true)"</f>
        <v>![param_lateral-lattice](https://github.com/SoftFever/OrcaSlicer/blob/main/resources/images/param_lateral-lattice.svg?raw=true)</v>
      </c>
      <c r="AG21" s="2" t="str">
        <f>"["&amp;Infill[[#This Row],[name]]&amp;"](#"&amp;Infill[[#This Row],[nameMD]]&amp;")"</f>
        <v>[Lateral Lattice](#lateral-lattice)</v>
      </c>
      <c r="AH21"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v>
      </c>
      <c r="AI21"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Lateral Lattice
Low-strength pattern with good flexibility. You can adjust **Angle 1** and **Angle 2** to optimize the infill for your specific model. Each angle adjusts the plane of each layer generated by the pattern. 0° is vertical.
- **Horizontal Strength (X-Y):** Normal-Low
- **Vertical Strength (Z):** Low
- **Density Calculation:**  % of  total infill volume
- **Material Usage:** Normal
- **Print Time:** Normal-Low
- **Material/Time (Higher better):** Normal-High
- **Applies to:**
  - **[Sparse Infill](strength_settings_infill#sparse-infill-density)**
![infill-top-lateral-lattice](https://github.com/SoftFever/OrcaSlicer/blob/main/doc/images/fill/infill-top-lateral-lattice.png?raw=true)
</v>
      </c>
      <c r="AJ21" t="str">
        <f>IF(OR(Infill[[#This Row],[Is Infill]],Infill[[#This Row],[Is Surface]])," { """&amp;Infill[[#This Row],[infill]]&amp;""", "&amp;Infill[[#This Row],[ip]]&amp;" },","")</f>
        <v xml:space="preserve"> { "lateral-lattice", ipLateralLattice },</v>
      </c>
      <c r="AK21" t="str">
        <f>IF(OR(Infill[[#This Row],[Is Infill]],Infill[[#This Row],[Is Surface]]),"def-&gt;enum_values.push_back("""&amp;Infill[[#This Row],[infill]]&amp;""");","")</f>
        <v>def-&gt;enum_values.push_back("lateral-lattice");</v>
      </c>
      <c r="AL21" t="str">
        <f>IF(OR(Infill[[#This Row],[Is Infill]],Infill[[#This Row],[Is Surface]]),"def-&gt;enum_labels.push_back(L("""&amp;Infill[[#This Row],[name]]&amp;"""));","")</f>
        <v>def-&gt;enum_labels.push_back(L("Lateral Lattice"));</v>
      </c>
      <c r="AN21" t="str">
        <f>Infill[[#This Row],[SVG Link]]</f>
        <v>![param_lateral-lattice](https://github.com/SoftFever/OrcaSlicer/blob/main/resources/images/param_lateral-lattice.svg?raw=true)</v>
      </c>
      <c r="AO21" s="1" t="str">
        <f>Infill[[#This Row],[Pattern]]</f>
        <v>[Lateral Lattice](#lateral-lattice)</v>
      </c>
      <c r="AP21" t="str">
        <f>Infill[[#This Row],[Applies to]]</f>
        <v xml:space="preserve">  - **[Sparse Infill](strength_settings_infill#sparse-infill-density)**</v>
      </c>
      <c r="AQ21" t="str">
        <f>Infill[[#This Row],[X-Y Strength]]</f>
        <v>Normal-Low</v>
      </c>
      <c r="AR21" t="str">
        <f>Infill[[#This Row],[Z Strength]]</f>
        <v>Low</v>
      </c>
      <c r="AS21" s="1" t="str">
        <f>Infill[[#This Row],[Material/Time]]</f>
        <v>Normal-High</v>
      </c>
      <c r="AT21" s="1" t="str">
        <f>Infill[[#This Row],[Print Time]]</f>
        <v>Normal-Low</v>
      </c>
    </row>
    <row r="22" spans="1:46" ht="240" x14ac:dyDescent="0.25">
      <c r="A22">
        <v>5</v>
      </c>
      <c r="B22" s="7">
        <v>1.25</v>
      </c>
      <c r="C22" t="s">
        <v>25</v>
      </c>
      <c r="E22">
        <v>20</v>
      </c>
      <c r="F22" t="b">
        <v>1</v>
      </c>
      <c r="G22" t="b">
        <v>0</v>
      </c>
      <c r="H22" t="b">
        <v>0</v>
      </c>
      <c r="I22" t="s">
        <v>18</v>
      </c>
      <c r="J22" t="s">
        <v>160</v>
      </c>
      <c r="K22" t="s">
        <v>117</v>
      </c>
      <c r="L22" t="s">
        <v>142</v>
      </c>
      <c r="M22" s="6" t="s">
        <v>90</v>
      </c>
      <c r="N22">
        <v>5</v>
      </c>
      <c r="O22" t="str">
        <f>_xlfn.XLOOKUP(Infill[[#This Row],[XY-N]],Rating[N],Rating[Name])</f>
        <v>Normal-High</v>
      </c>
      <c r="P22">
        <v>5</v>
      </c>
      <c r="Q22" t="str">
        <f>_xlfn.XLOOKUP(Infill[[#This Row],[Z-N]],Rating[N],Rating[Name])</f>
        <v>Normal-High</v>
      </c>
      <c r="R22" s="2" t="s">
        <v>76</v>
      </c>
      <c r="S22">
        <v>10</v>
      </c>
      <c r="T22">
        <v>40</v>
      </c>
      <c r="U22">
        <v>144.69999999999999</v>
      </c>
      <c r="V22" s="2">
        <f>Infill[[#This Row],[g]]/(997.25*0.15)</f>
        <v>0.96732681540904142</v>
      </c>
      <c r="W22" s="2" t="str">
        <f>_xlfn.XLOOKUP(Infill[[#This Row],[% Effective]],Rating[Max %],Rating[Name],,1)</f>
        <v>Normal</v>
      </c>
      <c r="X22">
        <f>Infill[[#This Row],[hs]]*60+Infill[[#This Row],[min]]</f>
        <v>640</v>
      </c>
      <c r="Y22" s="2">
        <f>Infill[[#This Row],[Total Time]]/AVERAGEIFS(Infill[Total Time],Infill[Material Usage],"Normal")</f>
        <v>1.1867835468644641</v>
      </c>
      <c r="Z22" s="2" t="str">
        <f>_xlfn.XLOOKUP(Infill[[#This Row],[t prom]],Rating[Max %],Rating[Name],,1)</f>
        <v>Normal-High</v>
      </c>
      <c r="AA22" s="3">
        <f>Infill[[#This Row],[g]]/Infill[[#This Row],[Total Time]]</f>
        <v>0.22609374999999998</v>
      </c>
      <c r="AB22" s="2">
        <f>Infill[[#This Row],[g/t]]/AVERAGEIFS(Infill[g/t],Infill[Material Usage],"Normal")</f>
        <v>0.79506464242878072</v>
      </c>
      <c r="AC22" t="str">
        <f>_xlfn.XLOOKUP(Infill[[#This Row],[g/t prom]],Rating[Max %],Rating[Name],,1)</f>
        <v>Normal-Low</v>
      </c>
      <c r="AD22" s="2" t="str">
        <f>SUBSTITUTE(LOWER(Infill[[#This Row],[name]])," ","-")</f>
        <v>cross-hatch</v>
      </c>
      <c r="AE22" t="str">
        <f>"param_"&amp;Infill[[#This Row],[infill]]</f>
        <v>param_crosshatch</v>
      </c>
      <c r="AF22" t="str">
        <f>"!["&amp;Infill[[#This Row],[SVG]]&amp;"](https://github.com/SoftFever/OrcaSlicer/blob/main/resources/images/"&amp;Infill[[#This Row],[SVG]]&amp;".svg?raw=true)"</f>
        <v>![param_crosshatch](https://github.com/SoftFever/OrcaSlicer/blob/main/resources/images/param_crosshatch.svg?raw=true)</v>
      </c>
      <c r="AG22" s="2" t="str">
        <f>"["&amp;Infill[[#This Row],[name]]&amp;"](#"&amp;Infill[[#This Row],[nameMD]]&amp;")"</f>
        <v>[Cross Hatch](#cross-hatch)</v>
      </c>
      <c r="AH22"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v>
      </c>
      <c r="AI22"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Cross Hatch
Similar to [Gyroid](#gyroid) but with linear patterns, creating weak points at internal corners.
Easier to slice but consider using [TPMS-D](#tpms-d) or [Gyroid](#gyroid) for better strength and flexibility.
- **Horizontal Strength (X-Y):** Normal-High
- **Vertical Strength (Z):** Normal-High
- **Density Calculation:**  % of  total infill volume
- **Material Usage:** Normal
- **Print Time:** Normal-High
- **Material/Time (Higher better):** Normal-Low
- **Applies to:**
  - **[Sparse Infill](strength_settings_infill#sparse-infill-density)**
![infill-top-cross-hatch](https://github.com/SoftFever/OrcaSlicer/blob/main/doc/images/fill/infill-top-cross-hatch.png?raw=true)
</v>
      </c>
      <c r="AJ22" t="str">
        <f>IF(OR(Infill[[#This Row],[Is Infill]],Infill[[#This Row],[Is Surface]])," { """&amp;Infill[[#This Row],[infill]]&amp;""", "&amp;Infill[[#This Row],[ip]]&amp;" },","")</f>
        <v xml:space="preserve"> { "crosshatch", ipCrossHatch },</v>
      </c>
      <c r="AK22" t="str">
        <f>IF(OR(Infill[[#This Row],[Is Infill]],Infill[[#This Row],[Is Surface]]),"def-&gt;enum_values.push_back("""&amp;Infill[[#This Row],[infill]]&amp;""");","")</f>
        <v>def-&gt;enum_values.push_back("crosshatch");</v>
      </c>
      <c r="AL22" t="str">
        <f>IF(OR(Infill[[#This Row],[Is Infill]],Infill[[#This Row],[Is Surface]]),"def-&gt;enum_labels.push_back(L("""&amp;Infill[[#This Row],[name]]&amp;"""));","")</f>
        <v>def-&gt;enum_labels.push_back(L("Cross Hatch"));</v>
      </c>
      <c r="AN22" t="str">
        <f>Infill[[#This Row],[SVG Link]]</f>
        <v>![param_crosshatch](https://github.com/SoftFever/OrcaSlicer/blob/main/resources/images/param_crosshatch.svg?raw=true)</v>
      </c>
      <c r="AO22" s="1" t="str">
        <f>Infill[[#This Row],[Pattern]]</f>
        <v>[Cross Hatch](#cross-hatch)</v>
      </c>
      <c r="AP22" t="str">
        <f>Infill[[#This Row],[Applies to]]</f>
        <v xml:space="preserve">  - **[Sparse Infill](strength_settings_infill#sparse-infill-density)**</v>
      </c>
      <c r="AQ22" t="str">
        <f>Infill[[#This Row],[X-Y Strength]]</f>
        <v>Normal-High</v>
      </c>
      <c r="AR22" t="str">
        <f>Infill[[#This Row],[Z Strength]]</f>
        <v>Normal-High</v>
      </c>
      <c r="AS22" s="1" t="str">
        <f>Infill[[#This Row],[Material/Time]]</f>
        <v>Normal-Low</v>
      </c>
      <c r="AT22" s="1" t="str">
        <f>Infill[[#This Row],[Print Time]]</f>
        <v>Normal-High</v>
      </c>
    </row>
    <row r="23" spans="1:46" ht="225" x14ac:dyDescent="0.25">
      <c r="A23">
        <v>6</v>
      </c>
      <c r="B23" s="7">
        <v>1.6</v>
      </c>
      <c r="C23" t="s">
        <v>21</v>
      </c>
      <c r="E23">
        <v>21</v>
      </c>
      <c r="F23" t="b">
        <v>1</v>
      </c>
      <c r="G23" t="b">
        <v>0</v>
      </c>
      <c r="H23" t="b">
        <v>0</v>
      </c>
      <c r="I23" t="s">
        <v>8</v>
      </c>
      <c r="J23" t="s">
        <v>160</v>
      </c>
      <c r="K23" t="s">
        <v>103</v>
      </c>
      <c r="L23" t="s">
        <v>132</v>
      </c>
      <c r="M23" s="6" t="s">
        <v>94</v>
      </c>
      <c r="N23">
        <v>6</v>
      </c>
      <c r="O23" t="str">
        <f>_xlfn.XLOOKUP(Infill[[#This Row],[XY-N]],Rating[N],Rating[Name])</f>
        <v>High</v>
      </c>
      <c r="P23">
        <v>6</v>
      </c>
      <c r="Q23" t="str">
        <f>_xlfn.XLOOKUP(Infill[[#This Row],[Z-N]],Rating[N],Rating[Name])</f>
        <v>High</v>
      </c>
      <c r="R23" s="2" t="s">
        <v>76</v>
      </c>
      <c r="S23">
        <v>11</v>
      </c>
      <c r="T23">
        <v>29</v>
      </c>
      <c r="U23">
        <v>151.01</v>
      </c>
      <c r="V23" s="2">
        <f>Infill[[#This Row],[g]]/(997.25*0.15)</f>
        <v>1.0095094844154757</v>
      </c>
      <c r="W23" s="2" t="str">
        <f>_xlfn.XLOOKUP(Infill[[#This Row],[% Effective]],Rating[Max %],Rating[Name],,1)</f>
        <v>Normal</v>
      </c>
      <c r="X23">
        <f>Infill[[#This Row],[hs]]*60+Infill[[#This Row],[min]]</f>
        <v>689</v>
      </c>
      <c r="Y23" s="2">
        <f>Infill[[#This Row],[Total Time]]/AVERAGEIFS(Infill[Total Time],Infill[Material Usage],"Normal")</f>
        <v>1.2776466621712745</v>
      </c>
      <c r="Z23" s="2" t="str">
        <f>_xlfn.XLOOKUP(Infill[[#This Row],[t prom]],Rating[Max %],Rating[Name],,1)</f>
        <v>High</v>
      </c>
      <c r="AA23" s="3">
        <f>Infill[[#This Row],[g]]/Infill[[#This Row],[Total Time]]</f>
        <v>0.21917271407837444</v>
      </c>
      <c r="AB23" s="2">
        <f>Infill[[#This Row],[g/t]]/AVERAGEIFS(Infill[g/t],Infill[Material Usage],"Normal")</f>
        <v>0.77072663684364651</v>
      </c>
      <c r="AC23" t="str">
        <f>_xlfn.XLOOKUP(Infill[[#This Row],[g/t prom]],Rating[Max %],Rating[Name],,1)</f>
        <v>Normal-Low</v>
      </c>
      <c r="AD23" s="2" t="str">
        <f>SUBSTITUTE(LOWER(Infill[[#This Row],[name]])," ","-")</f>
        <v>tpms-d</v>
      </c>
      <c r="AE23" t="str">
        <f>"param_"&amp;Infill[[#This Row],[infill]]</f>
        <v>param_tpmsd</v>
      </c>
      <c r="AF23" t="str">
        <f>"!["&amp;Infill[[#This Row],[SVG]]&amp;"](https://github.com/SoftFever/OrcaSlicer/blob/main/resources/images/"&amp;Infill[[#This Row],[SVG]]&amp;".svg?raw=true)"</f>
        <v>![param_tpmsd](https://github.com/SoftFever/OrcaSlicer/blob/main/resources/images/param_tpmsd.svg?raw=true)</v>
      </c>
      <c r="AG23" s="2" t="str">
        <f>"["&amp;Infill[[#This Row],[name]]&amp;"](#"&amp;Infill[[#This Row],[nameMD]]&amp;")"</f>
        <v>[TPMS-D](#tpms-d)</v>
      </c>
      <c r="AH23"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v>
      </c>
      <c r="AI23"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TPMS-D
Triply Periodic Minimal Surface (Schwarz Diamond). Hybrid between [Cross Hatch](#cross-hatch) and [Gyroid](#gyroid), combining rigidity and smooth transitions. Isotropic and strong in all directions. This geometry is faster to slice than Gyroid, but slower than Cross Hatch.
- **Horizontal Strength (X-Y):** High
- **Vertical Strength (Z):** High
- **Density Calculation:**  % of  total infill volume
- **Material Usage:** Normal
- **Print Time:** High
- **Material/Time (Higher better):** Normal-Low
- **Applies to:**
  - **[Sparse Infill](strength_settings_infill#sparse-infill-density)**
![infill-top-tpms-d](https://github.com/SoftFever/OrcaSlicer/blob/main/doc/images/fill/infill-top-tpms-d.png?raw=true)
</v>
      </c>
      <c r="AJ23" t="str">
        <f>IF(OR(Infill[[#This Row],[Is Infill]],Infill[[#This Row],[Is Surface]])," { """&amp;Infill[[#This Row],[infill]]&amp;""", "&amp;Infill[[#This Row],[ip]]&amp;" },","")</f>
        <v xml:space="preserve"> { "tpmsd", ipTpmsD },</v>
      </c>
      <c r="AK23" t="str">
        <f>IF(OR(Infill[[#This Row],[Is Infill]],Infill[[#This Row],[Is Surface]]),"def-&gt;enum_values.push_back("""&amp;Infill[[#This Row],[infill]]&amp;""");","")</f>
        <v>def-&gt;enum_values.push_back("tpmsd");</v>
      </c>
      <c r="AL23" t="str">
        <f>IF(OR(Infill[[#This Row],[Is Infill]],Infill[[#This Row],[Is Surface]]),"def-&gt;enum_labels.push_back(L("""&amp;Infill[[#This Row],[name]]&amp;"""));","")</f>
        <v>def-&gt;enum_labels.push_back(L("TPMS-D"));</v>
      </c>
      <c r="AN23" t="str">
        <f>Infill[[#This Row],[SVG Link]]</f>
        <v>![param_tpmsd](https://github.com/SoftFever/OrcaSlicer/blob/main/resources/images/param_tpmsd.svg?raw=true)</v>
      </c>
      <c r="AO23" s="1" t="str">
        <f>Infill[[#This Row],[Pattern]]</f>
        <v>[TPMS-D](#tpms-d)</v>
      </c>
      <c r="AP23" t="str">
        <f>Infill[[#This Row],[Applies to]]</f>
        <v xml:space="preserve">  - **[Sparse Infill](strength_settings_infill#sparse-infill-density)**</v>
      </c>
      <c r="AQ23" t="str">
        <f>Infill[[#This Row],[X-Y Strength]]</f>
        <v>High</v>
      </c>
      <c r="AR23" t="str">
        <f>Infill[[#This Row],[Z Strength]]</f>
        <v>High</v>
      </c>
      <c r="AS23" s="1" t="str">
        <f>Infill[[#This Row],[Material/Time]]</f>
        <v>Normal-Low</v>
      </c>
      <c r="AT23" s="1" t="str">
        <f>Infill[[#This Row],[Print Time]]</f>
        <v>High</v>
      </c>
    </row>
    <row r="24" spans="1:46" ht="240" x14ac:dyDescent="0.25">
      <c r="A24">
        <v>7</v>
      </c>
      <c r="B24" s="7">
        <v>1.85</v>
      </c>
      <c r="C24" t="s">
        <v>70</v>
      </c>
      <c r="E24">
        <v>22</v>
      </c>
      <c r="F24" t="b">
        <v>1</v>
      </c>
      <c r="G24" t="b">
        <v>0</v>
      </c>
      <c r="H24" t="b">
        <v>0</v>
      </c>
      <c r="I24" t="s">
        <v>170</v>
      </c>
      <c r="J24" t="s">
        <v>160</v>
      </c>
      <c r="K24" t="s">
        <v>168</v>
      </c>
      <c r="L24" t="s">
        <v>169</v>
      </c>
      <c r="M24" s="8" t="s">
        <v>173</v>
      </c>
      <c r="N24">
        <v>5</v>
      </c>
      <c r="O24" t="str">
        <f>_xlfn.XLOOKUP(Infill[[#This Row],[XY-N]],Rating[N],Rating[Name])</f>
        <v>Normal-High</v>
      </c>
      <c r="P24">
        <v>5</v>
      </c>
      <c r="Q24" t="str">
        <f>_xlfn.XLOOKUP(Infill[[#This Row],[Z-N]],Rating[N],Rating[Name])</f>
        <v>Normal-High</v>
      </c>
      <c r="R24" s="2" t="s">
        <v>76</v>
      </c>
      <c r="S24">
        <v>12</v>
      </c>
      <c r="T24">
        <v>49</v>
      </c>
      <c r="U24">
        <v>149.02000000000001</v>
      </c>
      <c r="V24" s="2">
        <f>Infill[[#This Row],[g]]/(997.25*0.15)</f>
        <v>0.99620623380964324</v>
      </c>
      <c r="W24" s="2" t="str">
        <f>_xlfn.XLOOKUP(Infill[[#This Row],[% Effective]],Rating[Max %],Rating[Name],,1)</f>
        <v>Normal</v>
      </c>
      <c r="X24">
        <f>Infill[[#This Row],[hs]]*60+Infill[[#This Row],[min]]</f>
        <v>769</v>
      </c>
      <c r="Y24" s="2">
        <f>Infill[[#This Row],[Total Time]]/AVERAGEIFS(Infill[Total Time],Infill[Material Usage],"Normal")</f>
        <v>1.4259946055293324</v>
      </c>
      <c r="Z24" s="2" t="str">
        <f>_xlfn.XLOOKUP(Infill[[#This Row],[t prom]],Rating[Max %],Rating[Name],,1)</f>
        <v>High</v>
      </c>
      <c r="AA24" s="3">
        <f>Infill[[#This Row],[g]]/Infill[[#This Row],[Total Time]]</f>
        <v>0.1937841352405722</v>
      </c>
      <c r="AB24" s="2">
        <f>Infill[[#This Row],[g/t]]/AVERAGEIFS(Infill[g/t],Infill[Material Usage],"Normal")</f>
        <v>0.68144702891351949</v>
      </c>
      <c r="AC24" s="2" t="str">
        <f>_xlfn.XLOOKUP(Infill[[#This Row],[g/t prom]],Rating[Max %],Rating[Name],,1)</f>
        <v>Low</v>
      </c>
      <c r="AD24" s="2" t="str">
        <f>SUBSTITUTE(LOWER(Infill[[#This Row],[name]])," ","-")</f>
        <v>tpms-fk</v>
      </c>
      <c r="AE24" t="str">
        <f>"param_"&amp;Infill[[#This Row],[infill]]</f>
        <v>param_tpmsfk</v>
      </c>
      <c r="AF24" t="str">
        <f>"!["&amp;Infill[[#This Row],[SVG]]&amp;"](https://github.com/SoftFever/OrcaSlicer/blob/main/resources/images/"&amp;Infill[[#This Row],[SVG]]&amp;".svg?raw=true)"</f>
        <v>![param_tpmsfk](https://github.com/SoftFever/OrcaSlicer/blob/main/resources/images/param_tpmsfk.svg?raw=true)</v>
      </c>
      <c r="AG24" s="2" t="str">
        <f>"["&amp;Infill[[#This Row],[name]]&amp;"](#"&amp;Infill[[#This Row],[nameMD]]&amp;")"</f>
        <v>[TPMS-FK](#tpms-fk)</v>
      </c>
      <c r="AH24"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v>
      </c>
      <c r="AI24"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TPMS-FK
Triply Periodic Minimal Surface (Fischer–Koch S) pattern. Its smooth, continuous geometry resembles trabecular bone microstructure, offering a balance between rigidity and energy absorption. Compared to [TPMS-D](#tpms-d), it has more complex curvature, which can improve load distribution and shock absorption in functional parts.
- **Horizontal Strength (X-Y):** Normal-High
- **Vertical Strength (Z):** Normal-High
- **Density Calculation:**  % of  total infill volume
- **Material Usage:** Normal
- **Print Time:** High
- **Material/Time (Higher better):** Low
- **Applies to:**
  - **[Sparse Infill](strength_settings_infill#sparse-infill-density)**
![infill-top-tpms-fk](https://github.com/SoftFever/OrcaSlicer/blob/main/doc/images/fill/infill-top-tpms-fk.png?raw=true)
</v>
      </c>
      <c r="AJ24" s="5" t="str">
        <f>IF(OR(Infill[[#This Row],[Is Infill]],Infill[[#This Row],[Is Surface]])," { """&amp;Infill[[#This Row],[infill]]&amp;""", "&amp;Infill[[#This Row],[ip]]&amp;" },","")</f>
        <v xml:space="preserve"> { "tpmsfk", ipTpmsFK },</v>
      </c>
      <c r="AK24" s="5" t="str">
        <f>IF(OR(Infill[[#This Row],[Is Infill]],Infill[[#This Row],[Is Surface]]),"def-&gt;enum_values.push_back("""&amp;Infill[[#This Row],[infill]]&amp;""");","")</f>
        <v>def-&gt;enum_values.push_back("tpmsfk");</v>
      </c>
      <c r="AL24" s="5" t="str">
        <f>IF(OR(Infill[[#This Row],[Is Infill]],Infill[[#This Row],[Is Surface]]),"def-&gt;enum_labels.push_back(L("""&amp;Infill[[#This Row],[name]]&amp;"""));","")</f>
        <v>def-&gt;enum_labels.push_back(L("TPMS-FK"));</v>
      </c>
      <c r="AN24" t="str">
        <f>Infill[[#This Row],[SVG Link]]</f>
        <v>![param_tpmsfk](https://github.com/SoftFever/OrcaSlicer/blob/main/resources/images/param_tpmsfk.svg?raw=true)</v>
      </c>
      <c r="AO24" s="1" t="str">
        <f>Infill[[#This Row],[Pattern]]</f>
        <v>[TPMS-FK](#tpms-fk)</v>
      </c>
      <c r="AP24" t="str">
        <f>Infill[[#This Row],[Applies to]]</f>
        <v xml:space="preserve">  - **[Sparse Infill](strength_settings_infill#sparse-infill-density)**</v>
      </c>
      <c r="AQ24" t="str">
        <f>Infill[[#This Row],[X-Y Strength]]</f>
        <v>Normal-High</v>
      </c>
      <c r="AR24" t="str">
        <f>Infill[[#This Row],[Z Strength]]</f>
        <v>Normal-High</v>
      </c>
      <c r="AS24" s="1" t="str">
        <f>Infill[[#This Row],[Material/Time]]</f>
        <v>Low</v>
      </c>
      <c r="AT24" s="1" t="str">
        <f>Infill[[#This Row],[Print Time]]</f>
        <v>High</v>
      </c>
    </row>
    <row r="25" spans="1:46" ht="240" x14ac:dyDescent="0.25">
      <c r="A25">
        <v>8</v>
      </c>
      <c r="B25" s="7">
        <v>9.99</v>
      </c>
      <c r="C25" t="s">
        <v>71</v>
      </c>
      <c r="E25">
        <v>23</v>
      </c>
      <c r="F25" t="b">
        <v>1</v>
      </c>
      <c r="G25" t="b">
        <v>0</v>
      </c>
      <c r="H25" t="b">
        <v>0</v>
      </c>
      <c r="I25" t="s">
        <v>7</v>
      </c>
      <c r="J25" t="s">
        <v>160</v>
      </c>
      <c r="K25" t="s">
        <v>102</v>
      </c>
      <c r="L25" t="s">
        <v>131</v>
      </c>
      <c r="M25" s="6" t="s">
        <v>88</v>
      </c>
      <c r="N25">
        <v>6</v>
      </c>
      <c r="O25" t="str">
        <f>_xlfn.XLOOKUP(Infill[[#This Row],[XY-N]],Rating[N],Rating[Name])</f>
        <v>High</v>
      </c>
      <c r="P25">
        <v>6</v>
      </c>
      <c r="Q25" t="str">
        <f>_xlfn.XLOOKUP(Infill[[#This Row],[Z-N]],Rating[N],Rating[Name])</f>
        <v>High</v>
      </c>
      <c r="R25" s="2" t="s">
        <v>76</v>
      </c>
      <c r="S25">
        <v>10</v>
      </c>
      <c r="T25">
        <v>49</v>
      </c>
      <c r="U25">
        <v>141.77000000000001</v>
      </c>
      <c r="V25" s="2">
        <f>Infill[[#This Row],[g]]/(997.25*0.15)</f>
        <v>0.94773961728085576</v>
      </c>
      <c r="W25" s="2" t="str">
        <f>_xlfn.XLOOKUP(Infill[[#This Row],[% Effective]],Rating[Max %],Rating[Name],,1)</f>
        <v>Normal</v>
      </c>
      <c r="X25">
        <f>Infill[[#This Row],[hs]]*60+Infill[[#This Row],[min]]</f>
        <v>649</v>
      </c>
      <c r="Y25" s="2">
        <f>Infill[[#This Row],[Total Time]]/AVERAGEIFS(Infill[Total Time],Infill[Material Usage],"Normal")</f>
        <v>1.2034726904922455</v>
      </c>
      <c r="Z25" s="2" t="str">
        <f>_xlfn.XLOOKUP(Infill[[#This Row],[t prom]],Rating[Max %],Rating[Name],,1)</f>
        <v>Normal-High</v>
      </c>
      <c r="AA25" s="3">
        <f>Infill[[#This Row],[g]]/Infill[[#This Row],[Total Time]]</f>
        <v>0.21844375963020032</v>
      </c>
      <c r="AB25" s="2">
        <f>Infill[[#This Row],[g/t]]/AVERAGEIFS(Infill[g/t],Infill[Material Usage],"Normal")</f>
        <v>0.76816324927683211</v>
      </c>
      <c r="AC25" t="str">
        <f>_xlfn.XLOOKUP(Infill[[#This Row],[g/t prom]],Rating[Max %],Rating[Name],,1)</f>
        <v>Normal-Low</v>
      </c>
      <c r="AD25" s="2" t="str">
        <f>SUBSTITUTE(LOWER(Infill[[#This Row],[name]])," ","-")</f>
        <v>gyroid</v>
      </c>
      <c r="AE25" t="str">
        <f>"param_"&amp;Infill[[#This Row],[infill]]</f>
        <v>param_gyroid</v>
      </c>
      <c r="AF25" t="str">
        <f>"!["&amp;Infill[[#This Row],[SVG]]&amp;"](https://github.com/SoftFever/OrcaSlicer/blob/main/resources/images/"&amp;Infill[[#This Row],[SVG]]&amp;".svg?raw=true)"</f>
        <v>![param_gyroid](https://github.com/SoftFever/OrcaSlicer/blob/main/resources/images/param_gyroid.svg?raw=true)</v>
      </c>
      <c r="AG25" s="2" t="str">
        <f>"["&amp;Infill[[#This Row],[name]]&amp;"](#"&amp;Infill[[#This Row],[nameMD]]&amp;")"</f>
        <v>[Gyroid](#gyroid)</v>
      </c>
      <c r="AH25"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v>
      </c>
      <c r="AI25"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Gyroid
Mathematical, isotropic surface providing equal strength in all directions. Excellent for strong, flexible prints and resin filling due to its interconnected structure. This pattern may require more time to slice because of all the points needed to generate each curve. If your model has complex geometry, consider using a simpler infill pattern like [TPMS-D](#tpms-d) or [Cross Hatch](#cross-hatch).
- **Horizontal Strength (X-Y):** High
- **Vertical Strength (Z):** High
- **Density Calculation:**  % of  total infill volume
- **Material Usage:** Normal
- **Print Time:** Normal-High
- **Material/Time (Higher better):** Normal-Low
- **Applies to:**
  - **[Sparse Infill](strength_settings_infill#sparse-infill-density)**
![infill-top-gyroid](https://github.com/SoftFever/OrcaSlicer/blob/main/doc/images/fill/infill-top-gyroid.png?raw=true)
</v>
      </c>
      <c r="AJ25" t="str">
        <f>IF(OR(Infill[[#This Row],[Is Infill]],Infill[[#This Row],[Is Surface]])," { """&amp;Infill[[#This Row],[infill]]&amp;""", "&amp;Infill[[#This Row],[ip]]&amp;" },","")</f>
        <v xml:space="preserve"> { "gyroid", ipGyroid },</v>
      </c>
      <c r="AK25" t="str">
        <f>IF(OR(Infill[[#This Row],[Is Infill]],Infill[[#This Row],[Is Surface]]),"def-&gt;enum_values.push_back("""&amp;Infill[[#This Row],[infill]]&amp;""");","")</f>
        <v>def-&gt;enum_values.push_back("gyroid");</v>
      </c>
      <c r="AL25" t="str">
        <f>IF(OR(Infill[[#This Row],[Is Infill]],Infill[[#This Row],[Is Surface]]),"def-&gt;enum_labels.push_back(L("""&amp;Infill[[#This Row],[name]]&amp;"""));","")</f>
        <v>def-&gt;enum_labels.push_back(L("Gyroid"));</v>
      </c>
      <c r="AN25" t="str">
        <f>Infill[[#This Row],[SVG Link]]</f>
        <v>![param_gyroid](https://github.com/SoftFever/OrcaSlicer/blob/main/resources/images/param_gyroid.svg?raw=true)</v>
      </c>
      <c r="AO25" s="1" t="str">
        <f>Infill[[#This Row],[Pattern]]</f>
        <v>[Gyroid](#gyroid)</v>
      </c>
      <c r="AP25" t="str">
        <f>Infill[[#This Row],[Applies to]]</f>
        <v xml:space="preserve">  - **[Sparse Infill](strength_settings_infill#sparse-infill-density)**</v>
      </c>
      <c r="AQ25" t="str">
        <f>Infill[[#This Row],[X-Y Strength]]</f>
        <v>High</v>
      </c>
      <c r="AR25" t="str">
        <f>Infill[[#This Row],[Z Strength]]</f>
        <v>High</v>
      </c>
      <c r="AS25" s="1" t="str">
        <f>Infill[[#This Row],[Material/Time]]</f>
        <v>Normal-Low</v>
      </c>
      <c r="AT25" s="1" t="str">
        <f>Infill[[#This Row],[Print Time]]</f>
        <v>Normal-High</v>
      </c>
    </row>
    <row r="26" spans="1:46" ht="255" x14ac:dyDescent="0.25">
      <c r="E26">
        <v>24</v>
      </c>
      <c r="F26" t="b">
        <v>1</v>
      </c>
      <c r="G26" t="b">
        <v>1</v>
      </c>
      <c r="H26" t="b">
        <v>1</v>
      </c>
      <c r="I26" t="s">
        <v>0</v>
      </c>
      <c r="J26" t="s">
        <v>191</v>
      </c>
      <c r="K26" t="s">
        <v>95</v>
      </c>
      <c r="L26" t="s">
        <v>125</v>
      </c>
      <c r="M26" s="8" t="s">
        <v>54</v>
      </c>
      <c r="N26" s="5">
        <v>2</v>
      </c>
      <c r="O26" t="str">
        <f>_xlfn.XLOOKUP(Infill[[#This Row],[XY-N]],Rating[N],Rating[Name])</f>
        <v>Low</v>
      </c>
      <c r="P26">
        <v>4</v>
      </c>
      <c r="Q26" t="str">
        <f>_xlfn.XLOOKUP(Infill[[#This Row],[Z-N]],Rating[N],Rating[Name])</f>
        <v>Normal</v>
      </c>
      <c r="R26" s="2" t="s">
        <v>76</v>
      </c>
      <c r="S26">
        <v>8</v>
      </c>
      <c r="T26">
        <v>13</v>
      </c>
      <c r="U26">
        <v>158.77000000000001</v>
      </c>
      <c r="V26" s="2">
        <f>Infill[[#This Row],[g]]/(997.25*0.15)</f>
        <v>1.0613854767276678</v>
      </c>
      <c r="W26" s="2" t="str">
        <f>_xlfn.XLOOKUP(Infill[[#This Row],[% Effective]],Rating[Max %],Rating[Name],,1)</f>
        <v>Normal</v>
      </c>
      <c r="X26">
        <f>Infill[[#This Row],[hs]]*60+Infill[[#This Row],[min]]</f>
        <v>493</v>
      </c>
      <c r="Y26" s="2">
        <f>Infill[[#This Row],[Total Time]]/AVERAGEIFS(Infill[Total Time],Infill[Material Usage],"Normal")</f>
        <v>0.91419420094403236</v>
      </c>
      <c r="Z26" s="2" t="str">
        <f>_xlfn.XLOOKUP(Infill[[#This Row],[t prom]],Rating[Max %],Rating[Name],,1)</f>
        <v>Normal-Low</v>
      </c>
      <c r="AA26" s="3">
        <f>Infill[[#This Row],[g]]/Infill[[#This Row],[Total Time]]</f>
        <v>0.32204868154158217</v>
      </c>
      <c r="AB26" s="2">
        <f>Infill[[#This Row],[g/t]]/AVERAGEIFS(Infill[g/t],Infill[Material Usage],"Normal")</f>
        <v>1.1324926931174273</v>
      </c>
      <c r="AC26" t="str">
        <f>_xlfn.XLOOKUP(Infill[[#This Row],[g/t prom]],Rating[Max %],Rating[Name],,1)</f>
        <v>Normal-High</v>
      </c>
      <c r="AD26" s="2" t="str">
        <f>SUBSTITUTE(LOWER(Infill[[#This Row],[name]])," ","-")</f>
        <v>concentric</v>
      </c>
      <c r="AE26" t="str">
        <f>"param_"&amp;Infill[[#This Row],[infill]]</f>
        <v>param_concentric</v>
      </c>
      <c r="AF26" t="str">
        <f>"!["&amp;Infill[[#This Row],[SVG]]&amp;"](https://github.com/SoftFever/OrcaSlicer/blob/main/resources/images/"&amp;Infill[[#This Row],[SVG]]&amp;".svg?raw=true)"</f>
        <v>![param_concentric](https://github.com/SoftFever/OrcaSlicer/blob/main/resources/images/param_concentric.svg?raw=true)</v>
      </c>
      <c r="AG26" s="2" t="str">
        <f>"["&amp;Infill[[#This Row],[name]]&amp;"](#"&amp;Infill[[#This Row],[nameMD]]&amp;")"</f>
        <v>[Concentric](#concentric)</v>
      </c>
      <c r="AH26"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  - **[Solid Infill](strength_settings_infill#internal-solid-infill)**
  - **[Surface](strength_settings_top_bottom_shells)**
  - **[Ironing](quality_settings_ironing)**</v>
      </c>
      <c r="AI26"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Concentric
Fills the area with progressively smaller versions of the outer contour, creating a concentric pattern. Ideal for 100% infill or flexible prints.
- **Horizontal Strength (X-Y):** Low
- **Vertical Strength (Z):** Normal
- **Density Calculation:**  % of  total infill volume
- **Material Usage:** Normal
- **Print Time:** Normal-Low
- **Material/Time (Higher better):** Normal-High
- **Applies to:**
  - **[Sparse Infill](strength_settings_infill#sparse-infill-density)**  - **[Solid Infill](strength_settings_infill#internal-solid-infill)**
  - **[Surface](strength_settings_top_bottom_shells)**
  - **[Ironing](quality_settings_ironing)**
![infill-top-concentric](https://github.com/SoftFever/OrcaSlicer/blob/main/doc/images/fill/infill-top-concentric.png?raw=true)
</v>
      </c>
      <c r="AJ26" t="str">
        <f>IF(OR(Infill[[#This Row],[Is Infill]],Infill[[#This Row],[Is Surface]])," { """&amp;Infill[[#This Row],[infill]]&amp;""", "&amp;Infill[[#This Row],[ip]]&amp;" },","")</f>
        <v xml:space="preserve"> { "concentric", ipConcentric },</v>
      </c>
      <c r="AK26" t="str">
        <f>IF(OR(Infill[[#This Row],[Is Infill]],Infill[[#This Row],[Is Surface]]),"def-&gt;enum_values.push_back("""&amp;Infill[[#This Row],[infill]]&amp;""");","")</f>
        <v>def-&gt;enum_values.push_back("concentric");</v>
      </c>
      <c r="AL26" t="str">
        <f>IF(OR(Infill[[#This Row],[Is Infill]],Infill[[#This Row],[Is Surface]]),"def-&gt;enum_labels.push_back(L("""&amp;Infill[[#This Row],[name]]&amp;"""));","")</f>
        <v>def-&gt;enum_labels.push_back(L("Concentric"));</v>
      </c>
      <c r="AN26" t="str">
        <f>Infill[[#This Row],[SVG Link]]</f>
        <v>![param_concentric](https://github.com/SoftFever/OrcaSlicer/blob/main/resources/images/param_concentric.svg?raw=true)</v>
      </c>
      <c r="AO26" s="1" t="str">
        <f>Infill[[#This Row],[Pattern]]</f>
        <v>[Concentric](#concentric)</v>
      </c>
      <c r="AP26" t="str">
        <f>Infill[[#This Row],[Applies to]]</f>
        <v xml:space="preserve">  - **[Sparse Infill](strength_settings_infill#sparse-infill-density)**  - **[Solid Infill](strength_settings_infill#internal-solid-infill)**
  - **[Surface](strength_settings_top_bottom_shells)**
  - **[Ironing](quality_settings_ironing)**</v>
      </c>
      <c r="AQ26" t="str">
        <f>Infill[[#This Row],[X-Y Strength]]</f>
        <v>Low</v>
      </c>
      <c r="AR26" t="str">
        <f>Infill[[#This Row],[Z Strength]]</f>
        <v>Normal</v>
      </c>
      <c r="AS26" s="1" t="str">
        <f>Infill[[#This Row],[Material/Time]]</f>
        <v>Normal-High</v>
      </c>
      <c r="AT26" s="1" t="str">
        <f>Infill[[#This Row],[Print Time]]</f>
        <v>Normal-Low</v>
      </c>
    </row>
    <row r="27" spans="1:46" ht="255" x14ac:dyDescent="0.25">
      <c r="E27">
        <v>25</v>
      </c>
      <c r="F27" t="b">
        <v>1</v>
      </c>
      <c r="G27" t="b">
        <v>1</v>
      </c>
      <c r="H27" t="b">
        <v>0</v>
      </c>
      <c r="I27" t="s">
        <v>13</v>
      </c>
      <c r="J27" t="s">
        <v>191</v>
      </c>
      <c r="K27" t="s">
        <v>110</v>
      </c>
      <c r="L27" t="s">
        <v>137</v>
      </c>
      <c r="M27" s="6" t="s">
        <v>193</v>
      </c>
      <c r="N27">
        <v>2</v>
      </c>
      <c r="O27" t="str">
        <f>_xlfn.XLOOKUP(Infill[[#This Row],[XY-N]],Rating[N],Rating[Name])</f>
        <v>Low</v>
      </c>
      <c r="P27">
        <v>4</v>
      </c>
      <c r="Q27" t="str">
        <f>_xlfn.XLOOKUP(Infill[[#This Row],[Z-N]],Rating[N],Rating[Name])</f>
        <v>Normal</v>
      </c>
      <c r="R27" s="2" t="s">
        <v>76</v>
      </c>
      <c r="S27">
        <v>13</v>
      </c>
      <c r="T27">
        <v>24</v>
      </c>
      <c r="U27">
        <v>148.63</v>
      </c>
      <c r="V27" s="2">
        <f>Infill[[#This Row],[g]]/(997.25*0.15)</f>
        <v>0.99359906409292209</v>
      </c>
      <c r="W27" s="2" t="str">
        <f>_xlfn.XLOOKUP(Infill[[#This Row],[% Effective]],Rating[Max %],Rating[Name],,1)</f>
        <v>Normal</v>
      </c>
      <c r="X27">
        <f>Infill[[#This Row],[hs]]*60+Infill[[#This Row],[min]]</f>
        <v>804</v>
      </c>
      <c r="Y27" s="2">
        <f>Infill[[#This Row],[Total Time]]/AVERAGEIFS(Infill[Total Time],Infill[Material Usage],"Normal")</f>
        <v>1.4908968307484829</v>
      </c>
      <c r="Z27" s="2" t="str">
        <f>_xlfn.XLOOKUP(Infill[[#This Row],[t prom]],Rating[Max %],Rating[Name],,1)</f>
        <v>High</v>
      </c>
      <c r="AA27" s="3">
        <f>Infill[[#This Row],[g]]/Infill[[#This Row],[Total Time]]</f>
        <v>0.18486318407960198</v>
      </c>
      <c r="AB27" s="2">
        <f>Infill[[#This Row],[g/t]]/AVERAGEIFS(Infill[g/t],Infill[Material Usage],"Normal")</f>
        <v>0.6500762685766176</v>
      </c>
      <c r="AC27" t="str">
        <f>_xlfn.XLOOKUP(Infill[[#This Row],[g/t prom]],Rating[Max %],Rating[Name],,1)</f>
        <v>Low</v>
      </c>
      <c r="AD27" s="2" t="str">
        <f>SUBSTITUTE(LOWER(Infill[[#This Row],[name]])," ","-")</f>
        <v>hilbert-curve</v>
      </c>
      <c r="AE27" t="str">
        <f>"param_"&amp;Infill[[#This Row],[infill]]</f>
        <v>param_hilbertcurve</v>
      </c>
      <c r="AF27" t="str">
        <f>"!["&amp;Infill[[#This Row],[SVG]]&amp;"](https://github.com/SoftFever/OrcaSlicer/blob/main/resources/images/"&amp;Infill[[#This Row],[SVG]]&amp;".svg?raw=true)"</f>
        <v>![param_hilbertcurve](https://github.com/SoftFever/OrcaSlicer/blob/main/resources/images/param_hilbertcurve.svg?raw=true)</v>
      </c>
      <c r="AG27" s="2" t="str">
        <f>"["&amp;Infill[[#This Row],[name]]&amp;"](#"&amp;Infill[[#This Row],[nameMD]]&amp;")"</f>
        <v>[Hilbert Curve](#hilbert-curve)</v>
      </c>
      <c r="AH27"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  - **[Solid Infill](strength_settings_infill#internal-solid-infill)**
  - **[Surface](strength_settings_top_bottom_shells)**</v>
      </c>
      <c r="AI27"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Hilbert Curve
Hilbert Curve is a space-filling curve that can be used to create a continuous infill pattern. It is known for its aesthetic appeal and ability to fill space efficiently.
Print speed is very low due to the complexity of the path, which can lead to longer print times. It is not recommended for structural parts but can be used for aesthetic purposes.
- **Horizontal Strength (X-Y):** Low
- **Vertical Strength (Z):** Normal
- **Density Calculation:**  % of  total infill volume
- **Material Usage:** Normal
- **Print Time:** High
- **Material/Time (Higher better):** Low
- **Applies to:**
  - **[Sparse Infill](strength_settings_infill#sparse-infill-density)**  - **[Solid Infill](strength_settings_infill#internal-solid-infill)**
  - **[Surface](strength_settings_top_bottom_shells)**
![infill-top-hilbert-curve](https://github.com/SoftFever/OrcaSlicer/blob/main/doc/images/fill/infill-top-hilbert-curve.png?raw=true)
</v>
      </c>
      <c r="AJ27" t="str">
        <f>IF(OR(Infill[[#This Row],[Is Infill]],Infill[[#This Row],[Is Surface]])," { """&amp;Infill[[#This Row],[infill]]&amp;""", "&amp;Infill[[#This Row],[ip]]&amp;" },","")</f>
        <v xml:space="preserve"> { "hilbertcurve", ipHilbertCurve },</v>
      </c>
      <c r="AK27" t="str">
        <f>IF(OR(Infill[[#This Row],[Is Infill]],Infill[[#This Row],[Is Surface]]),"def-&gt;enum_values.push_back("""&amp;Infill[[#This Row],[infill]]&amp;""");","")</f>
        <v>def-&gt;enum_values.push_back("hilbertcurve");</v>
      </c>
      <c r="AL27" t="str">
        <f>IF(OR(Infill[[#This Row],[Is Infill]],Infill[[#This Row],[Is Surface]]),"def-&gt;enum_labels.push_back(L("""&amp;Infill[[#This Row],[name]]&amp;"""));","")</f>
        <v>def-&gt;enum_labels.push_back(L("Hilbert Curve"));</v>
      </c>
      <c r="AN27" t="str">
        <f>Infill[[#This Row],[SVG Link]]</f>
        <v>![param_hilbertcurve](https://github.com/SoftFever/OrcaSlicer/blob/main/resources/images/param_hilbertcurve.svg?raw=true)</v>
      </c>
      <c r="AO27" s="1" t="str">
        <f>Infill[[#This Row],[Pattern]]</f>
        <v>[Hilbert Curve](#hilbert-curve)</v>
      </c>
      <c r="AP27" t="str">
        <f>Infill[[#This Row],[Applies to]]</f>
        <v xml:space="preserve">  - **[Sparse Infill](strength_settings_infill#sparse-infill-density)**  - **[Solid Infill](strength_settings_infill#internal-solid-infill)**
  - **[Surface](strength_settings_top_bottom_shells)**</v>
      </c>
      <c r="AQ27" t="str">
        <f>Infill[[#This Row],[X-Y Strength]]</f>
        <v>Low</v>
      </c>
      <c r="AR27" t="str">
        <f>Infill[[#This Row],[Z Strength]]</f>
        <v>Normal</v>
      </c>
      <c r="AS27" s="1" t="str">
        <f>Infill[[#This Row],[Material/Time]]</f>
        <v>Low</v>
      </c>
      <c r="AT27" s="1" t="str">
        <f>Infill[[#This Row],[Print Time]]</f>
        <v>High</v>
      </c>
    </row>
    <row r="28" spans="1:46" ht="240" x14ac:dyDescent="0.25">
      <c r="E28">
        <v>26</v>
      </c>
      <c r="F28" t="b">
        <v>1</v>
      </c>
      <c r="G28" t="b">
        <v>1</v>
      </c>
      <c r="H28" t="b">
        <v>0</v>
      </c>
      <c r="I28" t="s">
        <v>14</v>
      </c>
      <c r="J28" t="s">
        <v>191</v>
      </c>
      <c r="K28" t="s">
        <v>111</v>
      </c>
      <c r="L28" t="s">
        <v>138</v>
      </c>
      <c r="M28" s="6" t="s">
        <v>63</v>
      </c>
      <c r="N28">
        <v>2</v>
      </c>
      <c r="O28" t="str">
        <f>_xlfn.XLOOKUP(Infill[[#This Row],[XY-N]],Rating[N],Rating[Name])</f>
        <v>Low</v>
      </c>
      <c r="P28">
        <v>4</v>
      </c>
      <c r="Q28" t="str">
        <f>_xlfn.XLOOKUP(Infill[[#This Row],[Z-N]],Rating[N],Rating[Name])</f>
        <v>Normal</v>
      </c>
      <c r="R28" s="2" t="s">
        <v>76</v>
      </c>
      <c r="S28">
        <v>7</v>
      </c>
      <c r="T28">
        <v>46</v>
      </c>
      <c r="U28">
        <v>148.21</v>
      </c>
      <c r="V28" s="2">
        <f>Infill[[#This Row],[g]]/(997.25*0.15)</f>
        <v>0.99079134285953041</v>
      </c>
      <c r="W28" s="2" t="str">
        <f>_xlfn.XLOOKUP(Infill[[#This Row],[% Effective]],Rating[Max %],Rating[Name],,1)</f>
        <v>Normal</v>
      </c>
      <c r="X28">
        <f>Infill[[#This Row],[hs]]*60+Infill[[#This Row],[min]]</f>
        <v>466</v>
      </c>
      <c r="Y28" s="2">
        <f>Infill[[#This Row],[Total Time]]/AVERAGEIFS(Infill[Total Time],Infill[Material Usage],"Normal")</f>
        <v>0.86412677006068783</v>
      </c>
      <c r="Z28" s="2" t="str">
        <f>_xlfn.XLOOKUP(Infill[[#This Row],[t prom]],Rating[Max %],Rating[Name],,1)</f>
        <v>Normal-Low</v>
      </c>
      <c r="AA28" s="3">
        <f>Infill[[#This Row],[g]]/Infill[[#This Row],[Total Time]]</f>
        <v>0.31804721030042921</v>
      </c>
      <c r="AB28" s="2">
        <f>Infill[[#This Row],[g/t]]/AVERAGEIFS(Infill[g/t],Infill[Material Usage],"Normal")</f>
        <v>1.1184214138293607</v>
      </c>
      <c r="AC28" t="str">
        <f>_xlfn.XLOOKUP(Infill[[#This Row],[g/t prom]],Rating[Max %],Rating[Name],,1)</f>
        <v>Normal-High</v>
      </c>
      <c r="AD28" s="2" t="str">
        <f>SUBSTITUTE(LOWER(Infill[[#This Row],[name]])," ","-")</f>
        <v>archimedean-chords</v>
      </c>
      <c r="AE28" t="str">
        <f>"param_"&amp;Infill[[#This Row],[infill]]</f>
        <v>param_archimedeanchords</v>
      </c>
      <c r="AF28" t="str">
        <f>"!["&amp;Infill[[#This Row],[SVG]]&amp;"](https://github.com/SoftFever/OrcaSlicer/blob/main/resources/images/"&amp;Infill[[#This Row],[SVG]]&amp;".svg?raw=true)"</f>
        <v>![param_archimedeanchords](https://github.com/SoftFever/OrcaSlicer/blob/main/resources/images/param_archimedeanchords.svg?raw=true)</v>
      </c>
      <c r="AG28" s="2" t="str">
        <f>"["&amp;Infill[[#This Row],[name]]&amp;"](#"&amp;Infill[[#This Row],[nameMD]]&amp;")"</f>
        <v>[Archimedean Chords](#archimedean-chords)</v>
      </c>
      <c r="AH28"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  - **[Solid Infill](strength_settings_infill#internal-solid-infill)**
  - **[Surface](strength_settings_top_bottom_shells)**</v>
      </c>
      <c r="AI28"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Archimedean Chords
Spiral pattern that fills the area with concentric arcs, creating a smooth and continuous infill. Can be filled with resin thanks to its interconnected hollow structure, which allows the resin to flow through it and cure properly.
- **Horizontal Strength (X-Y):** Low
- **Vertical Strength (Z):** Normal
- **Density Calculation:**  % of  total infill volume
- **Material Usage:** Normal
- **Print Time:** Normal-Low
- **Material/Time (Higher better):** Normal-High
- **Applies to:**
  - **[Sparse Infill](strength_settings_infill#sparse-infill-density)**  - **[Solid Infill](strength_settings_infill#internal-solid-infill)**
  - **[Surface](strength_settings_top_bottom_shells)**
![infill-top-archimedean-chords](https://github.com/SoftFever/OrcaSlicer/blob/main/doc/images/fill/infill-top-archimedean-chords.png?raw=true)
</v>
      </c>
      <c r="AJ28" t="str">
        <f>IF(OR(Infill[[#This Row],[Is Infill]],Infill[[#This Row],[Is Surface]])," { """&amp;Infill[[#This Row],[infill]]&amp;""", "&amp;Infill[[#This Row],[ip]]&amp;" },","")</f>
        <v xml:space="preserve"> { "archimedeanchords", ipArchimedeanChords },</v>
      </c>
      <c r="AK28" t="str">
        <f>IF(OR(Infill[[#This Row],[Is Infill]],Infill[[#This Row],[Is Surface]]),"def-&gt;enum_values.push_back("""&amp;Infill[[#This Row],[infill]]&amp;""");","")</f>
        <v>def-&gt;enum_values.push_back("archimedeanchords");</v>
      </c>
      <c r="AL28" t="str">
        <f>IF(OR(Infill[[#This Row],[Is Infill]],Infill[[#This Row],[Is Surface]]),"def-&gt;enum_labels.push_back(L("""&amp;Infill[[#This Row],[name]]&amp;"""));","")</f>
        <v>def-&gt;enum_labels.push_back(L("Archimedean Chords"));</v>
      </c>
      <c r="AN28" t="str">
        <f>Infill[[#This Row],[SVG Link]]</f>
        <v>![param_archimedeanchords](https://github.com/SoftFever/OrcaSlicer/blob/main/resources/images/param_archimedeanchords.svg?raw=true)</v>
      </c>
      <c r="AO28" s="1" t="str">
        <f>Infill[[#This Row],[Pattern]]</f>
        <v>[Archimedean Chords](#archimedean-chords)</v>
      </c>
      <c r="AP28" t="str">
        <f>Infill[[#This Row],[Applies to]]</f>
        <v xml:space="preserve">  - **[Sparse Infill](strength_settings_infill#sparse-infill-density)**  - **[Solid Infill](strength_settings_infill#internal-solid-infill)**
  - **[Surface](strength_settings_top_bottom_shells)**</v>
      </c>
      <c r="AQ28" t="str">
        <f>Infill[[#This Row],[X-Y Strength]]</f>
        <v>Low</v>
      </c>
      <c r="AR28" t="str">
        <f>Infill[[#This Row],[Z Strength]]</f>
        <v>Normal</v>
      </c>
      <c r="AS28" s="1" t="str">
        <f>Infill[[#This Row],[Material/Time]]</f>
        <v>Normal-High</v>
      </c>
      <c r="AT28" s="1" t="str">
        <f>Infill[[#This Row],[Print Time]]</f>
        <v>Normal-Low</v>
      </c>
    </row>
    <row r="29" spans="1:46" ht="240" x14ac:dyDescent="0.25">
      <c r="E29">
        <v>27</v>
      </c>
      <c r="F29" t="b">
        <v>1</v>
      </c>
      <c r="G29" t="b">
        <v>1</v>
      </c>
      <c r="H29" t="b">
        <v>0</v>
      </c>
      <c r="I29" t="s">
        <v>15</v>
      </c>
      <c r="J29" t="s">
        <v>191</v>
      </c>
      <c r="K29" t="s">
        <v>112</v>
      </c>
      <c r="L29" t="s">
        <v>139</v>
      </c>
      <c r="M29" s="6" t="s">
        <v>192</v>
      </c>
      <c r="N29">
        <v>2</v>
      </c>
      <c r="O29" t="str">
        <f>_xlfn.XLOOKUP(Infill[[#This Row],[XY-N]],Rating[N],Rating[Name])</f>
        <v>Low</v>
      </c>
      <c r="P29">
        <v>4</v>
      </c>
      <c r="Q29" t="str">
        <f>_xlfn.XLOOKUP(Infill[[#This Row],[Z-N]],Rating[N],Rating[Name])</f>
        <v>Normal</v>
      </c>
      <c r="R29" s="2" t="s">
        <v>76</v>
      </c>
      <c r="S29">
        <v>9</v>
      </c>
      <c r="T29">
        <v>30</v>
      </c>
      <c r="U29">
        <v>148.72</v>
      </c>
      <c r="V29" s="2">
        <f>Infill[[#This Row],[g]]/(997.25*0.15)</f>
        <v>0.99420071864293469</v>
      </c>
      <c r="W29" s="2" t="str">
        <f>_xlfn.XLOOKUP(Infill[[#This Row],[% Effective]],Rating[Max %],Rating[Name],,1)</f>
        <v>Normal</v>
      </c>
      <c r="X29">
        <f>Infill[[#This Row],[hs]]*60+Infill[[#This Row],[min]]</f>
        <v>570</v>
      </c>
      <c r="Y29" s="2">
        <f>Infill[[#This Row],[Total Time]]/AVERAGEIFS(Infill[Total Time],Infill[Material Usage],"Normal")</f>
        <v>1.0569790964261632</v>
      </c>
      <c r="Z29" s="2" t="str">
        <f>_xlfn.XLOOKUP(Infill[[#This Row],[t prom]],Rating[Max %],Rating[Name],,1)</f>
        <v>Normal</v>
      </c>
      <c r="AA29" s="3">
        <f>Infill[[#This Row],[g]]/Infill[[#This Row],[Total Time]]</f>
        <v>0.26091228070175437</v>
      </c>
      <c r="AB29" s="2">
        <f>Infill[[#This Row],[g/t]]/AVERAGEIFS(Infill[g/t],Infill[Material Usage],"Normal")</f>
        <v>0.91750492510924353</v>
      </c>
      <c r="AC29" t="str">
        <f>_xlfn.XLOOKUP(Infill[[#This Row],[g/t prom]],Rating[Max %],Rating[Name],,1)</f>
        <v>Normal-Low</v>
      </c>
      <c r="AD29" s="2" t="str">
        <f>SUBSTITUTE(LOWER(Infill[[#This Row],[name]])," ","-")</f>
        <v>octagram-spiral</v>
      </c>
      <c r="AE29" t="str">
        <f>"param_"&amp;Infill[[#This Row],[infill]]</f>
        <v>param_octagramspiral</v>
      </c>
      <c r="AF29" t="str">
        <f>"!["&amp;Infill[[#This Row],[SVG]]&amp;"](https://github.com/SoftFever/OrcaSlicer/blob/main/resources/images/"&amp;Infill[[#This Row],[SVG]]&amp;".svg?raw=true)"</f>
        <v>![param_octagramspiral](https://github.com/SoftFever/OrcaSlicer/blob/main/resources/images/param_octagramspiral.svg?raw=true)</v>
      </c>
      <c r="AG29" s="2" t="str">
        <f>"["&amp;Infill[[#This Row],[name]]&amp;"](#"&amp;Infill[[#This Row],[nameMD]]&amp;")"</f>
        <v>[Octagram Spiral](#octagram-spiral)</v>
      </c>
      <c r="AH29"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xml:space="preserve">  - **[Sparse Infill](strength_settings_infill#sparse-infill-density)**  - **[Solid Infill](strength_settings_infill#internal-solid-infill)**
  - **[Surface](strength_settings_top_bottom_shells)**</v>
      </c>
      <c r="AI29"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xml:space="preserve">## Octagram Spiral
Aesthetic pattern with low strength and high print time.
- **Horizontal Strength (X-Y):** Low
- **Vertical Strength (Z):** Normal
- **Density Calculation:**  % of  total infill volume
- **Material Usage:** Normal
- **Print Time:** Normal
- **Material/Time (Higher better):** Normal-Low
- **Applies to:**
  - **[Sparse Infill](strength_settings_infill#sparse-infill-density)**  - **[Solid Infill](strength_settings_infill#internal-solid-infill)**
  - **[Surface](strength_settings_top_bottom_shells)**
![infill-top-octagram-spiral](https://github.com/SoftFever/OrcaSlicer/blob/main/doc/images/fill/infill-top-octagram-spiral.png?raw=true)
</v>
      </c>
      <c r="AJ29" t="str">
        <f>IF(OR(Infill[[#This Row],[Is Infill]],Infill[[#This Row],[Is Surface]])," { """&amp;Infill[[#This Row],[infill]]&amp;""", "&amp;Infill[[#This Row],[ip]]&amp;" },","")</f>
        <v xml:space="preserve"> { "octagramspiral", ipOctagramSpiral },</v>
      </c>
      <c r="AK29" t="str">
        <f>IF(OR(Infill[[#This Row],[Is Infill]],Infill[[#This Row],[Is Surface]]),"def-&gt;enum_values.push_back("""&amp;Infill[[#This Row],[infill]]&amp;""");","")</f>
        <v>def-&gt;enum_values.push_back("octagramspiral");</v>
      </c>
      <c r="AL29" t="str">
        <f>IF(OR(Infill[[#This Row],[Is Infill]],Infill[[#This Row],[Is Surface]]),"def-&gt;enum_labels.push_back(L("""&amp;Infill[[#This Row],[name]]&amp;"""));","")</f>
        <v>def-&gt;enum_labels.push_back(L("Octagram Spiral"));</v>
      </c>
      <c r="AN29" t="str">
        <f>Infill[[#This Row],[SVG Link]]</f>
        <v>![param_octagramspiral](https://github.com/SoftFever/OrcaSlicer/blob/main/resources/images/param_octagramspiral.svg?raw=true)</v>
      </c>
      <c r="AO29" s="1" t="str">
        <f>Infill[[#This Row],[Pattern]]</f>
        <v>[Octagram Spiral](#octagram-spiral)</v>
      </c>
      <c r="AP29" t="str">
        <f>Infill[[#This Row],[Applies to]]</f>
        <v xml:space="preserve">  - **[Sparse Infill](strength_settings_infill#sparse-infill-density)**  - **[Solid Infill](strength_settings_infill#internal-solid-infill)**
  - **[Surface](strength_settings_top_bottom_shells)**</v>
      </c>
      <c r="AQ29" t="str">
        <f>Infill[[#This Row],[X-Y Strength]]</f>
        <v>Low</v>
      </c>
      <c r="AR29" t="str">
        <f>Infill[[#This Row],[Z Strength]]</f>
        <v>Normal</v>
      </c>
      <c r="AS29" s="1" t="str">
        <f>Infill[[#This Row],[Material/Time]]</f>
        <v>Normal-Low</v>
      </c>
      <c r="AT29" s="1" t="str">
        <f>Infill[[#This Row],[Print Time]]</f>
        <v>Normal</v>
      </c>
    </row>
    <row r="30" spans="1:46" x14ac:dyDescent="0.25">
      <c r="E30">
        <v>28</v>
      </c>
      <c r="F30" t="b">
        <v>0</v>
      </c>
      <c r="G30" t="b">
        <v>0</v>
      </c>
      <c r="H30" t="b">
        <v>0</v>
      </c>
      <c r="K30" t="s">
        <v>114</v>
      </c>
      <c r="M30" s="8"/>
      <c r="O30" t="e">
        <f>_xlfn.XLOOKUP(Infill[[#This Row],[XY-N]],Rating[N],Rating[Name])</f>
        <v>#N/A</v>
      </c>
      <c r="Q30" t="e">
        <f>_xlfn.XLOOKUP(Infill[[#This Row],[Z-N]],Rating[N],Rating[Name])</f>
        <v>#N/A</v>
      </c>
      <c r="R30" s="2"/>
      <c r="V30" s="2">
        <f>Infill[[#This Row],[g]]/(997.25*0.15)</f>
        <v>0</v>
      </c>
      <c r="W30" s="2" t="str">
        <f>_xlfn.XLOOKUP(Infill[[#This Row],[% Effective]],Rating[Max %],Rating[Name],,1)</f>
        <v>Ultra-Low</v>
      </c>
      <c r="X30">
        <f>Infill[[#This Row],[hs]]*60+Infill[[#This Row],[min]]</f>
        <v>0</v>
      </c>
      <c r="Y30" s="2">
        <f>Infill[[#This Row],[Total Time]]/AVERAGEIFS(Infill[Total Time],Infill[Material Usage],"Normal")</f>
        <v>0</v>
      </c>
      <c r="Z30" s="2" t="str">
        <f>_xlfn.XLOOKUP(Infill[[#This Row],[t prom]],Rating[Max %],Rating[Name],,1)</f>
        <v>Ultra-Low</v>
      </c>
      <c r="AA30" s="3" t="e">
        <f>Infill[[#This Row],[g]]/Infill[[#This Row],[Total Time]]</f>
        <v>#DIV/0!</v>
      </c>
      <c r="AB30" s="2" t="e">
        <f>Infill[[#This Row],[g/t]]/AVERAGEIFS(Infill[g/t],Infill[Material Usage],"Normal")</f>
        <v>#DIV/0!</v>
      </c>
      <c r="AC30" s="2" t="e">
        <f>_xlfn.XLOOKUP(Infill[[#This Row],[g/t prom]],Rating[Max %],Rating[Name],,1)</f>
        <v>#DIV/0!</v>
      </c>
      <c r="AD30" s="2" t="str">
        <f>SUBSTITUTE(LOWER(Infill[[#This Row],[name]])," ","-")</f>
        <v/>
      </c>
      <c r="AF30" t="str">
        <f>"!["&amp;Infill[[#This Row],[SVG]]&amp;"](https://github.com/SoftFever/OrcaSlicer/blob/main/resources/images/"&amp;Infill[[#This Row],[SVG]]&amp;".svg?raw=true)"</f>
        <v>![](https://github.com/SoftFever/OrcaSlicer/blob/main/resources/images/.svg?raw=true)</v>
      </c>
      <c r="AG30" s="2" t="str">
        <f>"["&amp;Infill[[#This Row],[name]]&amp;"](#"&amp;Infill[[#This Row],[nameMD]]&amp;")"</f>
        <v>[](#)</v>
      </c>
      <c r="AH30"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c>
      <c r="AI30"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c>
      <c r="AJ30" t="str">
        <f>IF(OR(Infill[[#This Row],[Is Infill]],Infill[[#This Row],[Is Surface]])," { """&amp;Infill[[#This Row],[infill]]&amp;""", "&amp;Infill[[#This Row],[ip]]&amp;" },","")</f>
        <v/>
      </c>
      <c r="AK30" t="str">
        <f>IF(OR(Infill[[#This Row],[Is Infill]],Infill[[#This Row],[Is Surface]]),"def-&gt;enum_values.push_back("""&amp;Infill[[#This Row],[infill]]&amp;""");","")</f>
        <v/>
      </c>
      <c r="AL30" t="str">
        <f>IF(OR(Infill[[#This Row],[Is Infill]],Infill[[#This Row],[Is Surface]]),"def-&gt;enum_labels.push_back(L("""&amp;Infill[[#This Row],[name]]&amp;"""));","")</f>
        <v/>
      </c>
      <c r="AN30" t="str">
        <f>Infill[[#This Row],[SVG Link]]</f>
        <v>![](https://github.com/SoftFever/OrcaSlicer/blob/main/resources/images/.svg?raw=true)</v>
      </c>
      <c r="AO30" s="1" t="str">
        <f>Infill[[#This Row],[Pattern]]</f>
        <v>[](#)</v>
      </c>
      <c r="AP30" t="str">
        <f>Infill[[#This Row],[Applies to]]</f>
        <v/>
      </c>
      <c r="AQ30" t="e">
        <f>Infill[[#This Row],[X-Y Strength]]</f>
        <v>#N/A</v>
      </c>
      <c r="AR30" t="e">
        <f>Infill[[#This Row],[Z Strength]]</f>
        <v>#N/A</v>
      </c>
      <c r="AS30" s="1" t="e">
        <f>Infill[[#This Row],[Material/Time]]</f>
        <v>#DIV/0!</v>
      </c>
      <c r="AT30" s="1" t="str">
        <f>Infill[[#This Row],[Print Time]]</f>
        <v>Ultra-Low</v>
      </c>
    </row>
    <row r="31" spans="1:46" x14ac:dyDescent="0.25">
      <c r="E31">
        <v>29</v>
      </c>
      <c r="F31" t="b">
        <v>0</v>
      </c>
      <c r="G31" t="b">
        <v>0</v>
      </c>
      <c r="H31" t="b">
        <v>0</v>
      </c>
      <c r="K31" t="s">
        <v>115</v>
      </c>
      <c r="M31" s="8"/>
      <c r="O31" t="e">
        <f>_xlfn.XLOOKUP(Infill[[#This Row],[XY-N]],Rating[N],Rating[Name])</f>
        <v>#N/A</v>
      </c>
      <c r="Q31" t="e">
        <f>_xlfn.XLOOKUP(Infill[[#This Row],[Z-N]],Rating[N],Rating[Name])</f>
        <v>#N/A</v>
      </c>
      <c r="R31" s="2"/>
      <c r="V31" s="2">
        <f>Infill[[#This Row],[g]]/(997.25*0.15)</f>
        <v>0</v>
      </c>
      <c r="W31" s="2" t="str">
        <f>_xlfn.XLOOKUP(Infill[[#This Row],[% Effective]],Rating[Max %],Rating[Name],,1)</f>
        <v>Ultra-Low</v>
      </c>
      <c r="X31">
        <f>Infill[[#This Row],[hs]]*60+Infill[[#This Row],[min]]</f>
        <v>0</v>
      </c>
      <c r="Y31" s="2">
        <f>Infill[[#This Row],[Total Time]]/AVERAGEIFS(Infill[Total Time],Infill[Material Usage],"Normal")</f>
        <v>0</v>
      </c>
      <c r="Z31" s="2" t="str">
        <f>_xlfn.XLOOKUP(Infill[[#This Row],[t prom]],Rating[Max %],Rating[Name],,1)</f>
        <v>Ultra-Low</v>
      </c>
      <c r="AA31" s="3" t="e">
        <f>Infill[[#This Row],[g]]/Infill[[#This Row],[Total Time]]</f>
        <v>#DIV/0!</v>
      </c>
      <c r="AB31" s="2" t="e">
        <f>Infill[[#This Row],[g/t]]/AVERAGEIFS(Infill[g/t],Infill[Material Usage],"Normal")</f>
        <v>#DIV/0!</v>
      </c>
      <c r="AC31" s="2" t="e">
        <f>_xlfn.XLOOKUP(Infill[[#This Row],[g/t prom]],Rating[Max %],Rating[Name],,1)</f>
        <v>#DIV/0!</v>
      </c>
      <c r="AD31" s="2" t="str">
        <f>SUBSTITUTE(LOWER(Infill[[#This Row],[name]])," ","-")</f>
        <v/>
      </c>
      <c r="AF31" t="str">
        <f>"!["&amp;Infill[[#This Row],[SVG]]&amp;"](https://github.com/SoftFever/OrcaSlicer/blob/main/resources/images/"&amp;Infill[[#This Row],[SVG]]&amp;".svg?raw=true)"</f>
        <v>![](https://github.com/SoftFever/OrcaSlicer/blob/main/resources/images/.svg?raw=true)</v>
      </c>
      <c r="AG31" s="2" t="str">
        <f>"["&amp;Infill[[#This Row],[name]]&amp;"](#"&amp;Infill[[#This Row],[nameMD]]&amp;")"</f>
        <v>[](#)</v>
      </c>
      <c r="AH31"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c>
      <c r="AI31"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c>
      <c r="AJ31" t="str">
        <f>IF(OR(Infill[[#This Row],[Is Infill]],Infill[[#This Row],[Is Surface]])," { """&amp;Infill[[#This Row],[infill]]&amp;""", "&amp;Infill[[#This Row],[ip]]&amp;" },","")</f>
        <v/>
      </c>
      <c r="AK31" t="str">
        <f>IF(OR(Infill[[#This Row],[Is Infill]],Infill[[#This Row],[Is Surface]]),"def-&gt;enum_values.push_back("""&amp;Infill[[#This Row],[infill]]&amp;""");","")</f>
        <v/>
      </c>
      <c r="AL31" t="str">
        <f>IF(OR(Infill[[#This Row],[Is Infill]],Infill[[#This Row],[Is Surface]]),"def-&gt;enum_labels.push_back(L("""&amp;Infill[[#This Row],[name]]&amp;"""));","")</f>
        <v/>
      </c>
      <c r="AN31" t="str">
        <f>Infill[[#This Row],[SVG Link]]</f>
        <v>![](https://github.com/SoftFever/OrcaSlicer/blob/main/resources/images/.svg?raw=true)</v>
      </c>
      <c r="AO31" s="1" t="str">
        <f>Infill[[#This Row],[Pattern]]</f>
        <v>[](#)</v>
      </c>
      <c r="AP31" t="str">
        <f>Infill[[#This Row],[Applies to]]</f>
        <v/>
      </c>
      <c r="AQ31" t="e">
        <f>Infill[[#This Row],[X-Y Strength]]</f>
        <v>#N/A</v>
      </c>
      <c r="AR31" t="e">
        <f>Infill[[#This Row],[Z Strength]]</f>
        <v>#N/A</v>
      </c>
      <c r="AS31" s="1" t="e">
        <f>Infill[[#This Row],[Material/Time]]</f>
        <v>#DIV/0!</v>
      </c>
      <c r="AT31" s="1" t="str">
        <f>Infill[[#This Row],[Print Time]]</f>
        <v>Ultra-Low</v>
      </c>
    </row>
    <row r="32" spans="1:46" x14ac:dyDescent="0.25">
      <c r="E32">
        <v>30</v>
      </c>
      <c r="F32" t="b">
        <v>0</v>
      </c>
      <c r="G32" t="b">
        <v>0</v>
      </c>
      <c r="H32" t="b">
        <v>0</v>
      </c>
      <c r="K32" t="s">
        <v>122</v>
      </c>
      <c r="M32" s="8"/>
      <c r="O32" t="e">
        <f>_xlfn.XLOOKUP(Infill[[#This Row],[XY-N]],Rating[N],Rating[Name])</f>
        <v>#N/A</v>
      </c>
      <c r="Q32" t="e">
        <f>_xlfn.XLOOKUP(Infill[[#This Row],[Z-N]],Rating[N],Rating[Name])</f>
        <v>#N/A</v>
      </c>
      <c r="R32" s="2"/>
      <c r="V32" s="2">
        <f>Infill[[#This Row],[g]]/(997.25*0.15)</f>
        <v>0</v>
      </c>
      <c r="W32" s="2" t="str">
        <f>_xlfn.XLOOKUP(Infill[[#This Row],[% Effective]],Rating[Max %],Rating[Name],,1)</f>
        <v>Ultra-Low</v>
      </c>
      <c r="X32">
        <f>Infill[[#This Row],[hs]]*60+Infill[[#This Row],[min]]</f>
        <v>0</v>
      </c>
      <c r="Y32" s="2">
        <f>Infill[[#This Row],[Total Time]]/AVERAGEIFS(Infill[Total Time],Infill[Material Usage],"Normal")</f>
        <v>0</v>
      </c>
      <c r="Z32" s="2" t="str">
        <f>_xlfn.XLOOKUP(Infill[[#This Row],[t prom]],Rating[Max %],Rating[Name],,1)</f>
        <v>Ultra-Low</v>
      </c>
      <c r="AA32" s="3" t="e">
        <f>Infill[[#This Row],[g]]/Infill[[#This Row],[Total Time]]</f>
        <v>#DIV/0!</v>
      </c>
      <c r="AB32" s="2" t="e">
        <f>Infill[[#This Row],[g/t]]/AVERAGEIFS(Infill[g/t],Infill[Material Usage],"Normal")</f>
        <v>#DIV/0!</v>
      </c>
      <c r="AC32" s="2" t="e">
        <f>_xlfn.XLOOKUP(Infill[[#This Row],[g/t prom]],Rating[Max %],Rating[Name],,1)</f>
        <v>#DIV/0!</v>
      </c>
      <c r="AD32" s="2" t="str">
        <f>SUBSTITUTE(LOWER(Infill[[#This Row],[name]])," ","-")</f>
        <v/>
      </c>
      <c r="AF32" t="str">
        <f>"!["&amp;Infill[[#This Row],[SVG]]&amp;"](https://github.com/SoftFever/OrcaSlicer/blob/main/resources/images/"&amp;Infill[[#This Row],[SVG]]&amp;".svg?raw=true)"</f>
        <v>![](https://github.com/SoftFever/OrcaSlicer/blob/main/resources/images/.svg?raw=true)</v>
      </c>
      <c r="AG32" s="2" t="str">
        <f>"["&amp;Infill[[#This Row],[name]]&amp;"](#"&amp;Infill[[#This Row],[nameMD]]&amp;")"</f>
        <v>[](#)</v>
      </c>
      <c r="AH32" s="10" t="str">
        <f>IF(Infill[[#This Row],[Is Infill]],"  - **[Sparse Infill](strength_settings_infill#sparse-infill-density)**",)&amp;IF(Infill[[#This Row],[Is Surface]],"  - **[Solid Infill](strength_settings_infill#internal-solid-infill)**",)&amp;IF(Infill[[#This Row],[Is Surface]],"
  - **[Surface](strength_settings_top_bottom_shells)**",)&amp;IF(Infill[[#This Row],[Is Ironing]],"
  - **[Ironing](quality_settings_ironing)**",)</f>
        <v/>
      </c>
      <c r="AI32" s="8" t="str">
        <f>IF(OR(Infill[[#This Row],[Is Infill]],Infill[[#This Row],[Is Surface]],Infill[[#This Row],[Is Ironing]]),"## "&amp;Infill[[#This Row],[name]]&amp;"
"&amp;Infill[[#This Row],[Desc]]&amp;"
- **Horizontal Strength (X-Y):** "&amp;Infill[[#This Row],[X-Y Strength]]&amp;"
- **Vertical Strength (Z):** "&amp;Infill[[#This Row],[Z Strength]]&amp;"
- **Density Calculation:** "&amp;Infill[[#This Row],[DensityCalc]]&amp;"
- **Material Usage:** "&amp;Infill[[#This Row],[Material Usage]]&amp;"
- **Print Time:** "&amp;Infill[[#This Row],[Print Time]]&amp;"
- **Material/Time (Higher better):** "&amp;Infill[[#This Row],[Material/Time]]&amp;"
- **Applies to:**"&amp;"
"&amp;Infill[[#This Row],[Applies to]]&amp;"
![infill-top-"&amp;Infill[[#This Row],[nameMD]]&amp;"](https://github.com/SoftFever/OrcaSlicer/blob/main/doc/images/fill/infill-top-"&amp;Infill[[#This Row],[nameMD]]&amp;".png?raw=true)
","")</f>
        <v/>
      </c>
      <c r="AJ32" t="str">
        <f>IF(OR(Infill[[#This Row],[Is Infill]],Infill[[#This Row],[Is Surface]])," { """&amp;Infill[[#This Row],[infill]]&amp;""", "&amp;Infill[[#This Row],[ip]]&amp;" },","")</f>
        <v/>
      </c>
      <c r="AK32" t="str">
        <f>IF(OR(Infill[[#This Row],[Is Infill]],Infill[[#This Row],[Is Surface]]),"def-&gt;enum_values.push_back("""&amp;Infill[[#This Row],[infill]]&amp;""");","")</f>
        <v/>
      </c>
      <c r="AL32" t="str">
        <f>IF(OR(Infill[[#This Row],[Is Infill]],Infill[[#This Row],[Is Surface]]),"def-&gt;enum_labels.push_back(L("""&amp;Infill[[#This Row],[name]]&amp;"""));","")</f>
        <v/>
      </c>
      <c r="AN32" t="str">
        <f>Infill[[#This Row],[SVG Link]]</f>
        <v>![](https://github.com/SoftFever/OrcaSlicer/blob/main/resources/images/.svg?raw=true)</v>
      </c>
      <c r="AO32" s="1" t="str">
        <f>Infill[[#This Row],[Pattern]]</f>
        <v>[](#)</v>
      </c>
      <c r="AP32" t="str">
        <f>Infill[[#This Row],[Applies to]]</f>
        <v/>
      </c>
      <c r="AQ32" t="e">
        <f>Infill[[#This Row],[X-Y Strength]]</f>
        <v>#N/A</v>
      </c>
      <c r="AR32" t="e">
        <f>Infill[[#This Row],[Z Strength]]</f>
        <v>#N/A</v>
      </c>
      <c r="AS32" s="1" t="e">
        <f>Infill[[#This Row],[Material/Time]]</f>
        <v>#DIV/0!</v>
      </c>
      <c r="AT32" s="1" t="str">
        <f>Infill[[#This Row],[Print Time]]</f>
        <v>Ultra-Low</v>
      </c>
    </row>
  </sheetData>
  <phoneticPr fontId="2" type="noConversion"/>
  <conditionalFormatting sqref="V2:V32">
    <cfRule type="colorScale" priority="80">
      <colorScale>
        <cfvo type="min"/>
        <cfvo type="percentile" val="50"/>
        <cfvo type="max"/>
        <color rgb="FFF8696B"/>
        <color rgb="FFFFEB84"/>
        <color rgb="FF63BE7B"/>
      </colorScale>
    </cfRule>
  </conditionalFormatting>
  <conditionalFormatting sqref="Y2:Y32">
    <cfRule type="colorScale" priority="82">
      <colorScale>
        <cfvo type="min"/>
        <cfvo type="percentile" val="50"/>
        <cfvo type="max"/>
        <color rgb="FF63BE7B"/>
        <color rgb="FFFFEB84"/>
        <color rgb="FFF8696B"/>
      </colorScale>
    </cfRule>
  </conditionalFormatting>
  <conditionalFormatting sqref="AA2:AA32">
    <cfRule type="colorScale" priority="84">
      <colorScale>
        <cfvo type="min"/>
        <cfvo type="percentile" val="50"/>
        <cfvo type="max"/>
        <color rgb="FFF8696B"/>
        <color rgb="FFFFEB84"/>
        <color rgb="FF63BE7B"/>
      </colorScale>
    </cfRule>
  </conditionalFormatting>
  <conditionalFormatting sqref="AB2:AB32">
    <cfRule type="colorScale" priority="86">
      <colorScale>
        <cfvo type="min"/>
        <cfvo type="percentile" val="50"/>
        <cfvo type="max"/>
        <color rgb="FFF8696B"/>
        <color rgb="FFFFEB84"/>
        <color rgb="FF63BE7B"/>
      </colorScale>
    </cfRule>
  </conditionalFormatting>
  <pageMargins left="0.7" right="0.7" top="0.75" bottom="0.75" header="0.3" footer="0.3"/>
  <pageSetup orientation="portrait" r:id="rId1"/>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Bassi</dc:creator>
  <cp:lastModifiedBy>Ian Bassi</cp:lastModifiedBy>
  <dcterms:created xsi:type="dcterms:W3CDTF">2025-06-16T15:02:32Z</dcterms:created>
  <dcterms:modified xsi:type="dcterms:W3CDTF">2025-09-06T18:07:06Z</dcterms:modified>
</cp:coreProperties>
</file>